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 defaultThemeVersion="124226"/>
  <bookViews>
    <workbookView xWindow="0" yWindow="108" windowWidth="17496" windowHeight="7272" tabRatio="918"/>
  </bookViews>
  <sheets>
    <sheet name="田賽項目分組" sheetId="7" r:id="rId1"/>
    <sheet name="徑賽項目分組" sheetId="9" r:id="rId2"/>
  </sheets>
  <definedNames>
    <definedName name="members">#REF!</definedName>
    <definedName name="_xlnm.Print_Area" localSheetId="1">徑賽項目分組!$A$1:$M$334</definedName>
    <definedName name="sport">#REF!</definedName>
  </definedNames>
  <calcPr calcId="145621"/>
</workbook>
</file>

<file path=xl/calcChain.xml><?xml version="1.0" encoding="utf-8"?>
<calcChain xmlns="http://schemas.openxmlformats.org/spreadsheetml/2006/main">
  <c r="A9" i="9" l="1"/>
  <c r="A3" i="9"/>
  <c r="A284" i="9" l="1"/>
  <c r="A277" i="9"/>
  <c r="A270" i="9"/>
  <c r="A263" i="9"/>
  <c r="A256" i="9"/>
  <c r="A249" i="9"/>
  <c r="A242" i="9"/>
  <c r="A236" i="9"/>
  <c r="A230" i="9"/>
  <c r="A224" i="9"/>
  <c r="A218" i="9"/>
  <c r="A212" i="9"/>
  <c r="A310" i="9"/>
  <c r="A298" i="9"/>
  <c r="A292" i="9"/>
  <c r="A304" i="9"/>
  <c r="A40" i="9" l="1"/>
  <c r="A33" i="9"/>
  <c r="A202" i="9" l="1"/>
  <c r="A193" i="9"/>
  <c r="A184" i="9"/>
  <c r="A175" i="9"/>
  <c r="A166" i="9"/>
  <c r="A157" i="9"/>
  <c r="A15" i="9"/>
  <c r="A21" i="9"/>
  <c r="A27" i="9"/>
  <c r="A46" i="9"/>
  <c r="A52" i="9"/>
  <c r="A58" i="9"/>
  <c r="A64" i="9"/>
  <c r="A70" i="9"/>
  <c r="A77" i="9"/>
  <c r="A84" i="9"/>
  <c r="A91" i="9"/>
  <c r="A98" i="9"/>
  <c r="A105" i="9"/>
  <c r="A112" i="9"/>
  <c r="A120" i="9"/>
  <c r="A126" i="9"/>
  <c r="A132" i="9"/>
  <c r="A138" i="9"/>
  <c r="A144" i="9"/>
  <c r="A150" i="9"/>
  <c r="A67" i="7" l="1"/>
  <c r="A72" i="7"/>
  <c r="A77" i="7"/>
  <c r="A82" i="7"/>
  <c r="A87" i="7"/>
  <c r="A92" i="7"/>
  <c r="A3" i="7"/>
  <c r="A28" i="7"/>
  <c r="A35" i="7"/>
  <c r="A40" i="7"/>
  <c r="A23" i="7"/>
  <c r="A8" i="7"/>
  <c r="A13" i="7"/>
  <c r="A18" i="7"/>
  <c r="A45" i="7"/>
  <c r="A50" i="7"/>
  <c r="A55" i="7"/>
  <c r="A60" i="7"/>
</calcChain>
</file>

<file path=xl/sharedStrings.xml><?xml version="1.0" encoding="utf-8"?>
<sst xmlns="http://schemas.openxmlformats.org/spreadsheetml/2006/main" count="1309" uniqueCount="966">
  <si>
    <t>一、跳高</t>
  </si>
  <si>
    <t>二、跳遠</t>
  </si>
  <si>
    <t>一、一○○公尺</t>
  </si>
  <si>
    <t>第 1 道</t>
  </si>
  <si>
    <t>第 2 道</t>
  </si>
  <si>
    <t>第 3 道</t>
  </si>
  <si>
    <t>第 4 道</t>
  </si>
  <si>
    <t>第 5 道</t>
  </si>
  <si>
    <t>第 6 道</t>
  </si>
  <si>
    <t>第一組</t>
  </si>
  <si>
    <t>第二組</t>
  </si>
  <si>
    <t>第三組</t>
  </si>
  <si>
    <t>二、二○○公尺</t>
  </si>
  <si>
    <t>三、四○○公尺</t>
  </si>
  <si>
    <t>鳴槍起跑後直接搶跑道</t>
  </si>
  <si>
    <t>四、八○○公尺</t>
  </si>
  <si>
    <t>不分組</t>
  </si>
  <si>
    <t>五、一五○○公尺</t>
  </si>
  <si>
    <t>六、四○○公尺接力</t>
  </si>
  <si>
    <t>七、一六○○公尺接力</t>
  </si>
  <si>
    <t>八、二○○○公尺大隊接力&lt;計時決賽&gt;</t>
  </si>
  <si>
    <t/>
  </si>
  <si>
    <t>第 6道</t>
    <phoneticPr fontId="1" type="noConversion"/>
  </si>
  <si>
    <t>第 5道</t>
    <phoneticPr fontId="1" type="noConversion"/>
  </si>
  <si>
    <t>林倢顗</t>
  </si>
  <si>
    <t>周澤義</t>
  </si>
  <si>
    <t>徐嘉君</t>
  </si>
  <si>
    <t>陳柏澔</t>
  </si>
  <si>
    <t>陳靜雯</t>
  </si>
  <si>
    <t>詹雨璇</t>
  </si>
  <si>
    <t>鄭宇棟</t>
  </si>
  <si>
    <t>李睿宏</t>
  </si>
  <si>
    <t>陳胤翔</t>
  </si>
  <si>
    <t>楊竣宇</t>
  </si>
  <si>
    <t>鄒明志</t>
  </si>
  <si>
    <t>米昕</t>
  </si>
  <si>
    <t>平俊齊</t>
  </si>
  <si>
    <t>符策瑋</t>
  </si>
  <si>
    <t>林敬承</t>
  </si>
  <si>
    <t>鍾承憲</t>
  </si>
  <si>
    <t>王祥元</t>
  </si>
  <si>
    <t>宋源益</t>
  </si>
  <si>
    <t>梁智凱</t>
  </si>
  <si>
    <t>陳咏聖</t>
  </si>
  <si>
    <t>江俊萱</t>
  </si>
  <si>
    <t>林哲宇</t>
  </si>
  <si>
    <t>賴詩唐</t>
  </si>
  <si>
    <t>邱韻如</t>
  </si>
  <si>
    <t>郭亭萱</t>
  </si>
  <si>
    <t>喻聖媛</t>
  </si>
  <si>
    <t>黃冠晴</t>
  </si>
  <si>
    <t>江唯欣</t>
  </si>
  <si>
    <t>黃渝軒</t>
  </si>
  <si>
    <t>吳庭竹</t>
  </si>
  <si>
    <t>翁語彤</t>
  </si>
  <si>
    <t>廖歡欣</t>
  </si>
  <si>
    <t>林采潔</t>
  </si>
  <si>
    <t>曾湘甯</t>
  </si>
  <si>
    <t>徐嫚謙</t>
  </si>
  <si>
    <t>鄧宇婷</t>
  </si>
  <si>
    <t>許雨瑄</t>
  </si>
  <si>
    <t>李岳庭</t>
  </si>
  <si>
    <t>李怡岑</t>
  </si>
  <si>
    <t>李宜蓁</t>
  </si>
  <si>
    <t>宋凱綸</t>
  </si>
  <si>
    <t>余多佳</t>
  </si>
  <si>
    <t>吳宗儒</t>
  </si>
  <si>
    <t>姜奎宇</t>
  </si>
  <si>
    <t>賴志偉</t>
  </si>
  <si>
    <t>崔智程</t>
  </si>
  <si>
    <t>彭彥之</t>
  </si>
  <si>
    <t>陳北安</t>
  </si>
  <si>
    <t>鄭宇廷</t>
  </si>
  <si>
    <t>沈睿宇</t>
  </si>
  <si>
    <t>高旭昇</t>
  </si>
  <si>
    <t>葉子頡</t>
  </si>
  <si>
    <t>林楷鈞</t>
  </si>
  <si>
    <t>張睿恩</t>
  </si>
  <si>
    <t>歐禹辰</t>
  </si>
  <si>
    <t>陳冠霖</t>
  </si>
  <si>
    <t>巫葉閩</t>
  </si>
  <si>
    <t>曾勝祺</t>
  </si>
  <si>
    <t>曹峻宇</t>
  </si>
  <si>
    <t>林子耀</t>
  </si>
  <si>
    <t>梁宥森</t>
  </si>
  <si>
    <t>饒可丞</t>
  </si>
  <si>
    <t>張家盛</t>
  </si>
  <si>
    <t>盧弘勳</t>
  </si>
  <si>
    <t>黃定弘</t>
  </si>
  <si>
    <t>許恩光</t>
  </si>
  <si>
    <t>羅逸凱</t>
  </si>
  <si>
    <t>古文瑋</t>
  </si>
  <si>
    <t>徐以珊</t>
  </si>
  <si>
    <t>黃冠筑</t>
  </si>
  <si>
    <t>張庭維</t>
  </si>
  <si>
    <t>賴家騏</t>
  </si>
  <si>
    <t>游佩芸</t>
  </si>
  <si>
    <t>呂宥萲</t>
  </si>
  <si>
    <t>邱玟霓</t>
  </si>
  <si>
    <t>王筱瑄</t>
  </si>
  <si>
    <t>陳雨沛</t>
  </si>
  <si>
    <t>林佳儀</t>
  </si>
  <si>
    <t>沈紹祺</t>
  </si>
  <si>
    <t>許芳綾</t>
  </si>
  <si>
    <t>張珈瑄</t>
  </si>
  <si>
    <t>吳佳真</t>
  </si>
  <si>
    <t>陳妤芸</t>
  </si>
  <si>
    <t>張心盈</t>
  </si>
  <si>
    <t>謝欣晏</t>
  </si>
  <si>
    <t>陳湘婷</t>
  </si>
  <si>
    <t>葉芯妤</t>
  </si>
  <si>
    <t>李易翰</t>
  </si>
  <si>
    <t>李杰珉</t>
  </si>
  <si>
    <t>藍千崴</t>
  </si>
  <si>
    <t>吳丞翰</t>
  </si>
  <si>
    <t>董承翰</t>
  </si>
  <si>
    <t>王育東</t>
  </si>
  <si>
    <t>盧義泰</t>
  </si>
  <si>
    <t>劉宣緯</t>
  </si>
  <si>
    <t>李子安</t>
  </si>
  <si>
    <t>黃彥溪</t>
  </si>
  <si>
    <t>紀信毅</t>
  </si>
  <si>
    <t>涂凱鈞</t>
  </si>
  <si>
    <t>翁祖葳</t>
  </si>
  <si>
    <t>邱科臺</t>
  </si>
  <si>
    <t>彭佑加</t>
  </si>
  <si>
    <t>王昱文</t>
  </si>
  <si>
    <t>蔡美姿</t>
  </si>
  <si>
    <t>森安琪</t>
  </si>
  <si>
    <t>羅尹杉</t>
  </si>
  <si>
    <t>吳彤</t>
  </si>
  <si>
    <t>吳品潔</t>
  </si>
  <si>
    <t>黃麗雅</t>
  </si>
  <si>
    <t>王鈺萱</t>
  </si>
  <si>
    <t>李美薇</t>
  </si>
  <si>
    <t>林微閔</t>
  </si>
  <si>
    <t>陳禺之</t>
  </si>
  <si>
    <t>朱家慶</t>
  </si>
  <si>
    <t>符立誠</t>
  </si>
  <si>
    <t>袁培鈞</t>
  </si>
  <si>
    <t>羅英元</t>
  </si>
  <si>
    <t>徐聖鈞</t>
  </si>
  <si>
    <t>何冠霖</t>
  </si>
  <si>
    <t>張凱森</t>
  </si>
  <si>
    <t>王裕維</t>
  </si>
  <si>
    <t>林宗諭</t>
  </si>
  <si>
    <t>羅勤</t>
  </si>
  <si>
    <t>李亞森</t>
  </si>
  <si>
    <t>呂鎮安</t>
  </si>
  <si>
    <t>李錦濤</t>
  </si>
  <si>
    <t>袁華勖</t>
  </si>
  <si>
    <t>鄒書楷</t>
  </si>
  <si>
    <t>林致宇</t>
  </si>
  <si>
    <t>徐國展</t>
  </si>
  <si>
    <t>卓意庭</t>
  </si>
  <si>
    <t>易晨</t>
  </si>
  <si>
    <t>廖婕妤</t>
  </si>
  <si>
    <t>邱芯葳</t>
  </si>
  <si>
    <t>何思瑢</t>
  </si>
  <si>
    <t>麥筑甯</t>
  </si>
  <si>
    <t>葉宥婕</t>
  </si>
  <si>
    <t>陳曉嫻</t>
  </si>
  <si>
    <t>黃姿婷</t>
  </si>
  <si>
    <t>陳靜宜</t>
  </si>
  <si>
    <t>黃子芸</t>
  </si>
  <si>
    <t>李如芸</t>
  </si>
  <si>
    <t>林佳雯</t>
  </si>
  <si>
    <t>姜宇軒</t>
  </si>
  <si>
    <t>余宸浩</t>
  </si>
  <si>
    <t>宋梓豪</t>
  </si>
  <si>
    <t>林廷瑋</t>
  </si>
  <si>
    <t>許廷毓</t>
  </si>
  <si>
    <t>程勤</t>
  </si>
  <si>
    <t>劉安哲</t>
  </si>
  <si>
    <t>陳德權</t>
  </si>
  <si>
    <t>江元豪</t>
  </si>
  <si>
    <t>黃士軒</t>
  </si>
  <si>
    <t>謝祥晨</t>
  </si>
  <si>
    <t>向俊宇</t>
  </si>
  <si>
    <t>劉宏恩</t>
  </si>
  <si>
    <t>邱繹倫</t>
  </si>
  <si>
    <t>王威傑</t>
  </si>
  <si>
    <t>鍾博凱</t>
  </si>
  <si>
    <t>黃宇銓</t>
  </si>
  <si>
    <t>吳峻興</t>
  </si>
  <si>
    <t>林栢舟</t>
  </si>
  <si>
    <t>戴文晨</t>
  </si>
  <si>
    <t>鄭丞夆</t>
  </si>
  <si>
    <t>游棋安</t>
  </si>
  <si>
    <t>陳治霖</t>
  </si>
  <si>
    <t>陳秉新</t>
  </si>
  <si>
    <t>顏上竣</t>
  </si>
  <si>
    <t>陳立群</t>
  </si>
  <si>
    <t>黃國軒</t>
  </si>
  <si>
    <t>李佩蓉</t>
  </si>
  <si>
    <t>陳奕如</t>
  </si>
  <si>
    <t>賴芷庭</t>
  </si>
  <si>
    <t>古翊彤</t>
  </si>
  <si>
    <t>陳愷伶</t>
  </si>
  <si>
    <t>宋宜璇</t>
  </si>
  <si>
    <t>高子絜</t>
  </si>
  <si>
    <t>簡柔嫻</t>
  </si>
  <si>
    <t>彭莉穎</t>
  </si>
  <si>
    <t>李維中</t>
  </si>
  <si>
    <t>余欣芸</t>
  </si>
  <si>
    <t>吳亞倪</t>
  </si>
  <si>
    <t>林沛琪</t>
  </si>
  <si>
    <t>林若琪</t>
  </si>
  <si>
    <t>劉昱岑</t>
  </si>
  <si>
    <t>吳葦杰</t>
  </si>
  <si>
    <t>鄭諺奇</t>
  </si>
  <si>
    <t>蔡劭威</t>
  </si>
  <si>
    <t>黃毓翔</t>
  </si>
  <si>
    <t>何光格</t>
  </si>
  <si>
    <t>張凱翔</t>
  </si>
  <si>
    <t>黃楷喆</t>
  </si>
  <si>
    <t>翁翊宸</t>
  </si>
  <si>
    <t>劉泰吉</t>
  </si>
  <si>
    <t>鍾品萬</t>
  </si>
  <si>
    <t>詹智勝</t>
  </si>
  <si>
    <t>劉柏宏</t>
  </si>
  <si>
    <t>李旻諭</t>
  </si>
  <si>
    <t>張俊元</t>
  </si>
  <si>
    <t>徐晨翔</t>
  </si>
  <si>
    <t>莊竣翔</t>
  </si>
  <si>
    <t>蔡旻叡</t>
  </si>
  <si>
    <t>林羽葶</t>
  </si>
  <si>
    <t>王語涵</t>
  </si>
  <si>
    <t>謝宇欣</t>
  </si>
  <si>
    <t>蔡易霖</t>
  </si>
  <si>
    <t>張云薰</t>
  </si>
  <si>
    <t>莊笠書</t>
  </si>
  <si>
    <t>賴乙瑄</t>
  </si>
  <si>
    <t>張以潔</t>
  </si>
  <si>
    <t>黃亭雯</t>
  </si>
  <si>
    <t>傅冠中</t>
  </si>
  <si>
    <t>胡詩秀</t>
  </si>
  <si>
    <t>丁庭凱</t>
  </si>
  <si>
    <t>高翌豪</t>
  </si>
  <si>
    <t>吳權祐</t>
  </si>
  <si>
    <t>吳政哲</t>
  </si>
  <si>
    <t>李彥霆</t>
  </si>
  <si>
    <t>周家熙</t>
  </si>
  <si>
    <t>范宏章</t>
  </si>
  <si>
    <t>洪政揚</t>
  </si>
  <si>
    <t>李翊祥</t>
  </si>
  <si>
    <t>陳俊榕</t>
  </si>
  <si>
    <t>張詩裕</t>
  </si>
  <si>
    <t>何寬澧</t>
  </si>
  <si>
    <t>邱博凱</t>
  </si>
  <si>
    <t>朱育成</t>
  </si>
  <si>
    <t>杜忠海</t>
  </si>
  <si>
    <t>蘇昱瑋</t>
  </si>
  <si>
    <t>許凱森</t>
  </si>
  <si>
    <t>鍾翔宇</t>
  </si>
  <si>
    <t>康顥譜</t>
  </si>
  <si>
    <t>曹鏵云</t>
  </si>
  <si>
    <t>黃郁榕</t>
  </si>
  <si>
    <t>張嘉心</t>
  </si>
  <si>
    <t>林寶鈺</t>
  </si>
  <si>
    <t>李依潔</t>
  </si>
  <si>
    <t>吳苡瑄</t>
  </si>
  <si>
    <t>鍾采君</t>
  </si>
  <si>
    <t>劉芳伃</t>
  </si>
  <si>
    <t>湯旻芳</t>
  </si>
  <si>
    <t>陳秀雲</t>
  </si>
  <si>
    <t>李星儀</t>
  </si>
  <si>
    <t>劉芯</t>
  </si>
  <si>
    <t>陳儀芝</t>
  </si>
  <si>
    <t>吳芳瑜</t>
  </si>
  <si>
    <t>徐翊芸</t>
  </si>
  <si>
    <t>方艾薰</t>
  </si>
  <si>
    <t>林予方</t>
  </si>
  <si>
    <t>劉豪豐</t>
  </si>
  <si>
    <t>鍾明華</t>
  </si>
  <si>
    <t>陳宇智</t>
  </si>
  <si>
    <t>李思青</t>
  </si>
  <si>
    <t>尤樹強</t>
  </si>
  <si>
    <t>林沛謙</t>
  </si>
  <si>
    <t>雷文誠</t>
  </si>
  <si>
    <t>蕭詠遠</t>
  </si>
  <si>
    <t>黃聖峰</t>
  </si>
  <si>
    <t>邱宥捷</t>
  </si>
  <si>
    <t>饒庭睿</t>
  </si>
  <si>
    <t>李善德</t>
  </si>
  <si>
    <t>蕭丞恩</t>
  </si>
  <si>
    <t>陳維軒</t>
  </si>
  <si>
    <t>朱延睿</t>
  </si>
  <si>
    <t>劉庭旭</t>
  </si>
  <si>
    <t>宋梓弘</t>
  </si>
  <si>
    <t>張嘉哲</t>
  </si>
  <si>
    <t>林僑恩</t>
  </si>
  <si>
    <t>廖羽柔</t>
  </si>
  <si>
    <t>賴瑜茹</t>
  </si>
  <si>
    <t>陳薇茵</t>
  </si>
  <si>
    <t>萬筱妤</t>
  </si>
  <si>
    <t>左家薰</t>
  </si>
  <si>
    <t>劉于瑈</t>
  </si>
  <si>
    <t>巫思捷</t>
  </si>
  <si>
    <t>江昱蓱</t>
  </si>
  <si>
    <t>宋維芸</t>
  </si>
  <si>
    <t>丁維宣</t>
  </si>
  <si>
    <t>鍾艾庭</t>
  </si>
  <si>
    <t>呂映芯</t>
  </si>
  <si>
    <t>陳品瑄</t>
  </si>
  <si>
    <t>洪婕瑄</t>
  </si>
  <si>
    <t>張嫚庭</t>
  </si>
  <si>
    <t>江昀倩</t>
  </si>
  <si>
    <t>林于欣</t>
  </si>
  <si>
    <t>張凱婷</t>
  </si>
  <si>
    <t>梁家茹</t>
  </si>
  <si>
    <t>羅雯琦</t>
  </si>
  <si>
    <t>彭恩郁</t>
  </si>
  <si>
    <t>陳羿安</t>
  </si>
  <si>
    <t>商一1</t>
  </si>
  <si>
    <t>陳玟萍</t>
    <phoneticPr fontId="3" type="noConversion"/>
  </si>
  <si>
    <t>邱心儀</t>
  </si>
  <si>
    <t>黃琳軒</t>
  </si>
  <si>
    <t>劉怡廷</t>
  </si>
  <si>
    <t>林佳儒</t>
  </si>
  <si>
    <t>簡郁婕</t>
  </si>
  <si>
    <t>陳芝苡</t>
  </si>
  <si>
    <t>任沛琪</t>
  </si>
  <si>
    <t>林易秀</t>
  </si>
  <si>
    <t>張峰綜</t>
  </si>
  <si>
    <t>劉凱閎</t>
  </si>
  <si>
    <t>紀信賢</t>
  </si>
  <si>
    <t>陳信融</t>
  </si>
  <si>
    <t>商一2</t>
  </si>
  <si>
    <t>林泓廷</t>
  </si>
  <si>
    <t>簡均庭</t>
  </si>
  <si>
    <t>林妤謙</t>
  </si>
  <si>
    <t>鐘笠萱</t>
  </si>
  <si>
    <t>葉依珊</t>
  </si>
  <si>
    <t>柯俞亘</t>
  </si>
  <si>
    <t>鐘沛欣</t>
  </si>
  <si>
    <t>林君霓</t>
  </si>
  <si>
    <t>溫宣宇</t>
  </si>
  <si>
    <t>劉宇昊</t>
  </si>
  <si>
    <t>羅雍之</t>
  </si>
  <si>
    <t>廖唯凱</t>
  </si>
  <si>
    <t>林家緯</t>
  </si>
  <si>
    <t>呂緯禎</t>
  </si>
  <si>
    <t>連子旭</t>
  </si>
  <si>
    <t>江庭瑜</t>
  </si>
  <si>
    <t>陳紫婷</t>
  </si>
  <si>
    <t>陳芊羽</t>
  </si>
  <si>
    <t>孫沁玟</t>
  </si>
  <si>
    <t>趙玉如</t>
  </si>
  <si>
    <t>吳善緣</t>
  </si>
  <si>
    <t>彭湘伶</t>
  </si>
  <si>
    <t>蔡佑昕</t>
  </si>
  <si>
    <t>鄭佳峻</t>
  </si>
  <si>
    <t>曾楷崴</t>
  </si>
  <si>
    <t>邱弘凱</t>
  </si>
  <si>
    <t>陳泰堃</t>
  </si>
  <si>
    <t>周定均</t>
  </si>
  <si>
    <t>陳信</t>
  </si>
  <si>
    <t>商一4</t>
  </si>
  <si>
    <t>吳彥澄</t>
  </si>
  <si>
    <t>尹芯愛</t>
  </si>
  <si>
    <t>錢亞芹</t>
  </si>
  <si>
    <t>游昀蓁</t>
  </si>
  <si>
    <t>邱芸晞</t>
  </si>
  <si>
    <t>賴瑋華</t>
  </si>
  <si>
    <t>莊辰俞</t>
  </si>
  <si>
    <t>李翊含</t>
  </si>
  <si>
    <t>廖子瑩</t>
  </si>
  <si>
    <t>鍾易成</t>
  </si>
  <si>
    <t>阮慶紘</t>
  </si>
  <si>
    <t>賴仁傑</t>
  </si>
  <si>
    <t>范建誠</t>
  </si>
  <si>
    <t>許境秤</t>
  </si>
  <si>
    <t>李柏翔</t>
  </si>
  <si>
    <t>王光祐</t>
  </si>
  <si>
    <t>商二1</t>
  </si>
  <si>
    <t>李怡萱</t>
  </si>
  <si>
    <t>吳宜蓁</t>
  </si>
  <si>
    <t>商二2</t>
  </si>
  <si>
    <t>辜芷茵</t>
  </si>
  <si>
    <t>廖啟均</t>
  </si>
  <si>
    <t>商二3</t>
  </si>
  <si>
    <t>洪雨喬</t>
  </si>
  <si>
    <t>張瑜庭</t>
  </si>
  <si>
    <t>商二4</t>
  </si>
  <si>
    <t>簡家榛</t>
  </si>
  <si>
    <t>王芷柔</t>
  </si>
  <si>
    <t>李菽庭</t>
  </si>
  <si>
    <t>李浩宇</t>
  </si>
  <si>
    <t>鄒秉諺</t>
  </si>
  <si>
    <t>邱述寬</t>
  </si>
  <si>
    <t>商三1</t>
  </si>
  <si>
    <t>錢晨晞</t>
  </si>
  <si>
    <t>林晉妤</t>
  </si>
  <si>
    <t>陳芊樺</t>
  </si>
  <si>
    <t>鄭仲翔</t>
  </si>
  <si>
    <t>許育榤</t>
  </si>
  <si>
    <t>商三2</t>
  </si>
  <si>
    <t>戴羽薇</t>
  </si>
  <si>
    <t>蕭妤珍</t>
  </si>
  <si>
    <t>葉翊萱</t>
  </si>
  <si>
    <t>王偉鈞</t>
  </si>
  <si>
    <t>徐韶毅</t>
  </si>
  <si>
    <t>商三3</t>
  </si>
  <si>
    <t>黃芳渝</t>
  </si>
  <si>
    <t>陳菀瑜</t>
  </si>
  <si>
    <t>黃浩源</t>
  </si>
  <si>
    <t>唐義倫</t>
  </si>
  <si>
    <t>商三4</t>
  </si>
  <si>
    <t>劉曉鳳</t>
  </si>
  <si>
    <t>李品柔</t>
  </si>
  <si>
    <t>曹睿珊</t>
  </si>
  <si>
    <t>陳廷睿</t>
  </si>
  <si>
    <t>國一1</t>
  </si>
  <si>
    <t>翁偉鈞</t>
  </si>
  <si>
    <t>陳瑋茹</t>
  </si>
  <si>
    <t>楊紫婕</t>
  </si>
  <si>
    <t>林羽璇</t>
  </si>
  <si>
    <t>張心綾</t>
  </si>
  <si>
    <t>劉恩融</t>
  </si>
  <si>
    <t>賴睿廷</t>
  </si>
  <si>
    <t>溫智州</t>
  </si>
  <si>
    <t>國一2</t>
  </si>
  <si>
    <t>蕭亦淇</t>
  </si>
  <si>
    <t>卓宥辰</t>
  </si>
  <si>
    <t>張佩宜</t>
  </si>
  <si>
    <t>吳昱葶</t>
  </si>
  <si>
    <t>鍾庭芳</t>
  </si>
  <si>
    <t>李宗珉</t>
  </si>
  <si>
    <t>羅証議</t>
  </si>
  <si>
    <t>陳韋嘉</t>
  </si>
  <si>
    <t>高明翰</t>
  </si>
  <si>
    <t>夏靖凱</t>
  </si>
  <si>
    <t>國一3</t>
  </si>
  <si>
    <t>葉泓暐</t>
  </si>
  <si>
    <t>呂昀婕</t>
  </si>
  <si>
    <t>隋沁芸</t>
  </si>
  <si>
    <t>李庭瑋</t>
  </si>
  <si>
    <t>李宜幸</t>
  </si>
  <si>
    <t>李燁馨</t>
  </si>
  <si>
    <t>賴順慶</t>
  </si>
  <si>
    <t>陳胤祺</t>
  </si>
  <si>
    <t>廖俊丞</t>
  </si>
  <si>
    <t>周孟霆</t>
  </si>
  <si>
    <t>林顧淳</t>
  </si>
  <si>
    <t>國一4</t>
  </si>
  <si>
    <t>林凱翔</t>
  </si>
  <si>
    <t>蘇于媃</t>
  </si>
  <si>
    <t>馬維均</t>
  </si>
  <si>
    <t>羅以晴</t>
  </si>
  <si>
    <t>葉子瑄</t>
  </si>
  <si>
    <t>周子喬</t>
  </si>
  <si>
    <t>林霈瑄</t>
  </si>
  <si>
    <t>江藍其</t>
  </si>
  <si>
    <t>林冠宇</t>
  </si>
  <si>
    <t>黃崇光</t>
  </si>
  <si>
    <t>邱彥澄</t>
  </si>
  <si>
    <t>林承德</t>
  </si>
  <si>
    <t>吳文愷</t>
  </si>
  <si>
    <t>張晏銘</t>
  </si>
  <si>
    <t>國一5</t>
  </si>
  <si>
    <t>馬楷鈞</t>
  </si>
  <si>
    <t>游珮欣</t>
  </si>
  <si>
    <t>張凱雯</t>
  </si>
  <si>
    <t>楊沛庭</t>
  </si>
  <si>
    <t>邱繼晴</t>
  </si>
  <si>
    <t>官昕</t>
  </si>
  <si>
    <t>湯邵鈞</t>
  </si>
  <si>
    <t>劉祖安</t>
  </si>
  <si>
    <t>簡暐宸</t>
  </si>
  <si>
    <t>魯朝恩</t>
  </si>
  <si>
    <t>曾昱彰</t>
  </si>
  <si>
    <t>葉又源</t>
  </si>
  <si>
    <t>國二1</t>
  </si>
  <si>
    <t>國二2</t>
  </si>
  <si>
    <t>黃子馨</t>
  </si>
  <si>
    <t>羅秋玲</t>
  </si>
  <si>
    <t>吳誼萱</t>
  </si>
  <si>
    <t>李芷紜</t>
  </si>
  <si>
    <t>曾家宜</t>
  </si>
  <si>
    <t>國二3</t>
  </si>
  <si>
    <t>謝芝宜</t>
  </si>
  <si>
    <t>方緯淇</t>
  </si>
  <si>
    <t>効芷瑩</t>
  </si>
  <si>
    <t>徐福緣</t>
  </si>
  <si>
    <t>國二4</t>
  </si>
  <si>
    <t>秦鉦雅</t>
  </si>
  <si>
    <t>詹采妘</t>
  </si>
  <si>
    <t>葉子筠</t>
  </si>
  <si>
    <t>魏旭樟</t>
  </si>
  <si>
    <t>國二5</t>
  </si>
  <si>
    <t>鄧筠臻</t>
  </si>
  <si>
    <t>林依涵</t>
  </si>
  <si>
    <t>呂郁蓁</t>
  </si>
  <si>
    <t>袁歡</t>
  </si>
  <si>
    <t>鄭依函</t>
  </si>
  <si>
    <t>國三1</t>
  </si>
  <si>
    <t>吳若瑄</t>
  </si>
  <si>
    <t>國三2</t>
  </si>
  <si>
    <t>黃芳瑜</t>
  </si>
  <si>
    <t>黃籃嫻</t>
  </si>
  <si>
    <t>蕭菁梅</t>
  </si>
  <si>
    <t>鄭怡欣</t>
  </si>
  <si>
    <t>國三4</t>
  </si>
  <si>
    <t>林芝語</t>
  </si>
  <si>
    <t>廖軒誼</t>
  </si>
  <si>
    <t>周艾樺</t>
  </si>
  <si>
    <t>張政紳</t>
  </si>
  <si>
    <t>呂欣諭</t>
  </si>
  <si>
    <t>會三1</t>
  </si>
  <si>
    <t>李庭萱</t>
  </si>
  <si>
    <t>張佳憶</t>
  </si>
  <si>
    <t>曾喜群</t>
  </si>
  <si>
    <t>彭奕誠</t>
  </si>
  <si>
    <t>曲珩睿</t>
  </si>
  <si>
    <t>蘇靖翔</t>
  </si>
  <si>
    <t>資一1</t>
  </si>
  <si>
    <t>王思予</t>
  </si>
  <si>
    <t>施昱彣</t>
  </si>
  <si>
    <t>徐珍誼</t>
  </si>
  <si>
    <t>蔡昀庭</t>
  </si>
  <si>
    <t>劉姿靈</t>
  </si>
  <si>
    <t>陳立芩</t>
  </si>
  <si>
    <t>彭民寬</t>
  </si>
  <si>
    <t>林丙弘</t>
  </si>
  <si>
    <t>鄧福裕</t>
  </si>
  <si>
    <t>吳政霖</t>
  </si>
  <si>
    <t>邱偉豪</t>
  </si>
  <si>
    <t>楊庭睿</t>
  </si>
  <si>
    <t>王世賢</t>
  </si>
  <si>
    <t>資一2</t>
  </si>
  <si>
    <t>劉珊婷</t>
  </si>
  <si>
    <t>周遙</t>
  </si>
  <si>
    <t>劉彥和</t>
  </si>
  <si>
    <t>王亞立</t>
  </si>
  <si>
    <t>吳曼萍</t>
  </si>
  <si>
    <t>徐語晨</t>
  </si>
  <si>
    <t>吳若綺</t>
  </si>
  <si>
    <t>陳威勳</t>
  </si>
  <si>
    <t>謝宜軒</t>
  </si>
  <si>
    <t>呂俊鈺</t>
  </si>
  <si>
    <t>余秉融</t>
  </si>
  <si>
    <t>童宇謙</t>
  </si>
  <si>
    <t>廖浚喆</t>
  </si>
  <si>
    <t>黃思元</t>
  </si>
  <si>
    <t>鄧宇恆</t>
  </si>
  <si>
    <t>資一3</t>
  </si>
  <si>
    <t>李俊融</t>
  </si>
  <si>
    <t>惲妍妮</t>
  </si>
  <si>
    <t>潘品妍</t>
  </si>
  <si>
    <t>王昱喬</t>
  </si>
  <si>
    <t>陳育蓉</t>
  </si>
  <si>
    <t>許子翎</t>
  </si>
  <si>
    <t>鄭衣淳</t>
  </si>
  <si>
    <t>胡玟萱</t>
  </si>
  <si>
    <t>梁乃云</t>
  </si>
  <si>
    <t>葉俊麟</t>
  </si>
  <si>
    <t>李立威</t>
  </si>
  <si>
    <t>黃紹綦</t>
  </si>
  <si>
    <t>黃瑋傑</t>
  </si>
  <si>
    <t>劉東曜</t>
  </si>
  <si>
    <t>林暐倫</t>
  </si>
  <si>
    <t>資二1</t>
  </si>
  <si>
    <t>徐蓉芝</t>
  </si>
  <si>
    <t>羅詩芸</t>
  </si>
  <si>
    <t>陳玟錚</t>
  </si>
  <si>
    <t>楊婷安</t>
  </si>
  <si>
    <t>鄧智恩</t>
  </si>
  <si>
    <t>資二2</t>
  </si>
  <si>
    <t>胡瀚文</t>
  </si>
  <si>
    <t>徐郁捷</t>
  </si>
  <si>
    <t>覃菀庭</t>
  </si>
  <si>
    <t>黃俊豪</t>
  </si>
  <si>
    <t>林延諭</t>
  </si>
  <si>
    <t>秦宇澔</t>
  </si>
  <si>
    <t>李安心</t>
  </si>
  <si>
    <t>資二3</t>
  </si>
  <si>
    <t>徐嘉淇</t>
  </si>
  <si>
    <t>楊昀儒</t>
  </si>
  <si>
    <t>陳雯禎</t>
  </si>
  <si>
    <t>蘇煜翔</t>
  </si>
  <si>
    <t>陳蔚綸</t>
  </si>
  <si>
    <t>資三1</t>
  </si>
  <si>
    <t>葉琦</t>
  </si>
  <si>
    <t>黃紫瑜</t>
  </si>
  <si>
    <t>蘇慶賢</t>
  </si>
  <si>
    <t>徐孟愷</t>
  </si>
  <si>
    <t>陳秉献</t>
  </si>
  <si>
    <t>王志博</t>
  </si>
  <si>
    <t>劉子傑</t>
  </si>
  <si>
    <t>資三2</t>
  </si>
  <si>
    <t>陳姿穎</t>
  </si>
  <si>
    <t>林冠萱</t>
  </si>
  <si>
    <t>曾昱賢</t>
  </si>
  <si>
    <t>資三3</t>
  </si>
  <si>
    <t>葉絮喬</t>
  </si>
  <si>
    <t>黃翊婷</t>
  </si>
  <si>
    <t>廖韻如</t>
  </si>
  <si>
    <t>范姜士文</t>
  </si>
  <si>
    <t>游雅媜</t>
  </si>
  <si>
    <t>江俊宏</t>
  </si>
  <si>
    <t>古鈺安</t>
  </si>
  <si>
    <t>程庭禹</t>
  </si>
  <si>
    <t>林辰芳</t>
  </si>
  <si>
    <t>鍾宜君</t>
  </si>
  <si>
    <t>熊俊彥</t>
  </si>
  <si>
    <t>李晉瑀</t>
  </si>
  <si>
    <t>孫佑嘉</t>
  </si>
  <si>
    <t>林坤源</t>
  </si>
  <si>
    <t>趙子強</t>
  </si>
  <si>
    <t>葉子揚</t>
  </si>
  <si>
    <t>葉依婕</t>
  </si>
  <si>
    <t>胡芯瑜</t>
  </si>
  <si>
    <t>王詩婷</t>
  </si>
  <si>
    <t>詹凱元</t>
  </si>
  <si>
    <t>胡毓宏</t>
  </si>
  <si>
    <t>高一1</t>
  </si>
  <si>
    <t>李沅乘</t>
  </si>
  <si>
    <t>張闠云</t>
  </si>
  <si>
    <t>葉伊紜</t>
  </si>
  <si>
    <t>彭筱媛</t>
  </si>
  <si>
    <t>劉靜潔</t>
  </si>
  <si>
    <t>黃佳綺</t>
  </si>
  <si>
    <t>葛羽璇</t>
  </si>
  <si>
    <t>范姜鈺嘉</t>
  </si>
  <si>
    <t>張家綸</t>
  </si>
  <si>
    <t>謝忠頴</t>
  </si>
  <si>
    <t>葉俊毅</t>
  </si>
  <si>
    <t>游立安</t>
  </si>
  <si>
    <t>莊家睿</t>
  </si>
  <si>
    <t>張文杰</t>
  </si>
  <si>
    <t>高一2</t>
  </si>
  <si>
    <t>高佩妤</t>
  </si>
  <si>
    <t>陳香媛</t>
  </si>
  <si>
    <t>鍾雨宸</t>
  </si>
  <si>
    <t>陳念咨</t>
  </si>
  <si>
    <t>劉孟羽</t>
  </si>
  <si>
    <t>曾思芸</t>
  </si>
  <si>
    <t>鄭宇浩</t>
  </si>
  <si>
    <t>鍾凱祺</t>
  </si>
  <si>
    <t>程啓真</t>
  </si>
  <si>
    <t>汪祐琛</t>
  </si>
  <si>
    <t>馬宏睿</t>
  </si>
  <si>
    <t>劉匡玶</t>
  </si>
  <si>
    <t>廖啟翔</t>
  </si>
  <si>
    <t>高一3</t>
  </si>
  <si>
    <t>林育緯</t>
  </si>
  <si>
    <t>何永欣</t>
  </si>
  <si>
    <t>鄭新樺</t>
  </si>
  <si>
    <t>謝元甄</t>
  </si>
  <si>
    <t>吳卓穎</t>
  </si>
  <si>
    <t>李佳怡</t>
  </si>
  <si>
    <t>葉苡柔</t>
  </si>
  <si>
    <t>孫維廷</t>
  </si>
  <si>
    <t>楊定凱</t>
  </si>
  <si>
    <t>朱慶樺</t>
  </si>
  <si>
    <t>傅琮翊</t>
  </si>
  <si>
    <t>黃竣瑋</t>
  </si>
  <si>
    <t>李震緯</t>
  </si>
  <si>
    <t>呂文辰</t>
  </si>
  <si>
    <t>高一4</t>
  </si>
  <si>
    <t>劉雅旻</t>
  </si>
  <si>
    <t>沈昕曈</t>
  </si>
  <si>
    <t>衛德穎</t>
  </si>
  <si>
    <t>邱思綺</t>
  </si>
  <si>
    <t>林芸安</t>
  </si>
  <si>
    <t>黃心悅</t>
  </si>
  <si>
    <t>羅佳娟</t>
  </si>
  <si>
    <t>陳傑</t>
  </si>
  <si>
    <t>宋加榮</t>
  </si>
  <si>
    <t>宮尚崙</t>
  </si>
  <si>
    <t>蕭曾誠</t>
  </si>
  <si>
    <t>葉翰霖</t>
  </si>
  <si>
    <t>陳宇軒</t>
  </si>
  <si>
    <t>葉丞祐</t>
  </si>
  <si>
    <t>高二1</t>
  </si>
  <si>
    <t>徐卉</t>
  </si>
  <si>
    <t>薛宜婷</t>
  </si>
  <si>
    <t>張喬淳</t>
  </si>
  <si>
    <t>張以璇</t>
  </si>
  <si>
    <t>吳孟哲</t>
  </si>
  <si>
    <t>李政緯</t>
  </si>
  <si>
    <t>高二2</t>
  </si>
  <si>
    <t>范欣慈</t>
    <phoneticPr fontId="3" type="noConversion"/>
  </si>
  <si>
    <t>彭翊茹</t>
    <phoneticPr fontId="3" type="noConversion"/>
  </si>
  <si>
    <t>徐采誼</t>
    <phoneticPr fontId="3" type="noConversion"/>
  </si>
  <si>
    <t>鄒曜鴻</t>
    <phoneticPr fontId="3" type="noConversion"/>
  </si>
  <si>
    <t>朱泓郢</t>
    <phoneticPr fontId="3" type="noConversion"/>
  </si>
  <si>
    <t>楊旭安</t>
    <phoneticPr fontId="3" type="noConversion"/>
  </si>
  <si>
    <t>高二3</t>
  </si>
  <si>
    <t>陳昱慈</t>
  </si>
  <si>
    <t>張夢旋</t>
  </si>
  <si>
    <t>徐玉涵</t>
  </si>
  <si>
    <t>邱榮靖</t>
  </si>
  <si>
    <t>阮宥華</t>
  </si>
  <si>
    <t>鄒奇</t>
  </si>
  <si>
    <t>陳孟辰</t>
  </si>
  <si>
    <t>詹勳旻</t>
  </si>
  <si>
    <t>高二4</t>
  </si>
  <si>
    <t>靳家榆</t>
  </si>
  <si>
    <t>劉亦盛</t>
  </si>
  <si>
    <t>姜承佑</t>
  </si>
  <si>
    <t>彭有維</t>
  </si>
  <si>
    <t>吳昀旭</t>
  </si>
  <si>
    <t>張宇辰</t>
  </si>
  <si>
    <t>向修彣</t>
  </si>
  <si>
    <t>高三1</t>
  </si>
  <si>
    <t>邱恩慈</t>
  </si>
  <si>
    <t>陳儒佑</t>
  </si>
  <si>
    <t>張博勛</t>
  </si>
  <si>
    <t>林俊儀</t>
  </si>
  <si>
    <t>高三2</t>
  </si>
  <si>
    <t>麥慶豊</t>
  </si>
  <si>
    <t>洪梓桓</t>
  </si>
  <si>
    <t>陳嗣勛</t>
  </si>
  <si>
    <t>高三3</t>
  </si>
  <si>
    <t>柏亞杉</t>
  </si>
  <si>
    <t>謝詠禎</t>
  </si>
  <si>
    <t>陳凱綸</t>
  </si>
  <si>
    <t>鍾昌明</t>
  </si>
  <si>
    <t>高三4</t>
  </si>
  <si>
    <t>吳孟潔</t>
  </si>
  <si>
    <t>姜瑋辰</t>
  </si>
  <si>
    <t>邱繼萱</t>
  </si>
  <si>
    <t>江蕎妤</t>
    <phoneticPr fontId="1" type="noConversion"/>
  </si>
  <si>
    <t>魏辰峻</t>
    <phoneticPr fontId="1" type="noConversion"/>
  </si>
  <si>
    <t>蔡慶諺</t>
    <phoneticPr fontId="1" type="noConversion"/>
  </si>
  <si>
    <t>蘇俞瑄</t>
    <phoneticPr fontId="1" type="noConversion"/>
  </si>
  <si>
    <t>李仲新</t>
    <phoneticPr fontId="1" type="noConversion"/>
  </si>
  <si>
    <t>邱珮穎</t>
    <phoneticPr fontId="1" type="noConversion"/>
  </si>
  <si>
    <t>蘇品勳</t>
    <phoneticPr fontId="3" type="noConversion"/>
  </si>
  <si>
    <t>張善傑</t>
    <phoneticPr fontId="3" type="noConversion"/>
  </si>
  <si>
    <t>胥語宸</t>
    <phoneticPr fontId="3" type="noConversion"/>
  </si>
  <si>
    <t>張梓庭</t>
    <phoneticPr fontId="3" type="noConversion"/>
  </si>
  <si>
    <t>徐家薰</t>
    <phoneticPr fontId="11" type="noConversion"/>
  </si>
  <si>
    <t>鍾婷羽</t>
    <phoneticPr fontId="11" type="noConversion"/>
  </si>
  <si>
    <t>張芯舞</t>
    <phoneticPr fontId="3" type="noConversion"/>
  </si>
  <si>
    <t>李佳芸</t>
    <phoneticPr fontId="11" type="noConversion"/>
  </si>
  <si>
    <t>楊智涵</t>
    <phoneticPr fontId="3" type="noConversion"/>
  </si>
  <si>
    <t>鄭亞玟</t>
    <phoneticPr fontId="11" type="noConversion"/>
  </si>
  <si>
    <t>謝尚潤</t>
    <phoneticPr fontId="3" type="noConversion"/>
  </si>
  <si>
    <t>趙翊理</t>
    <phoneticPr fontId="11" type="noConversion"/>
  </si>
  <si>
    <t>廖美翔</t>
    <phoneticPr fontId="3" type="noConversion"/>
  </si>
  <si>
    <t>劉昀鑫</t>
    <phoneticPr fontId="11" type="noConversion"/>
  </si>
  <si>
    <t>林郁庭</t>
    <phoneticPr fontId="11" type="noConversion"/>
  </si>
  <si>
    <t>葉禮碩</t>
    <phoneticPr fontId="11" type="noConversion"/>
  </si>
  <si>
    <t>管俊賢</t>
    <phoneticPr fontId="3" type="noConversion"/>
  </si>
  <si>
    <t>高葉政毅</t>
    <phoneticPr fontId="11" type="noConversion"/>
  </si>
  <si>
    <t>康敏宣</t>
    <phoneticPr fontId="3" type="noConversion"/>
  </si>
  <si>
    <t>謝鎮穎</t>
    <phoneticPr fontId="11" type="noConversion"/>
  </si>
  <si>
    <t>陳聖元</t>
    <phoneticPr fontId="3" type="noConversion"/>
  </si>
  <si>
    <t>尹新霖</t>
    <phoneticPr fontId="11" type="noConversion"/>
  </si>
  <si>
    <t>蔣瑜珊</t>
    <phoneticPr fontId="11" type="noConversion"/>
  </si>
  <si>
    <t>黃雅欣</t>
    <phoneticPr fontId="11" type="noConversion"/>
  </si>
  <si>
    <t>楊芯妮</t>
    <phoneticPr fontId="11" type="noConversion"/>
  </si>
  <si>
    <t>黨奕慈</t>
    <phoneticPr fontId="3" type="noConversion"/>
  </si>
  <si>
    <t>林芷妘</t>
    <phoneticPr fontId="11" type="noConversion"/>
  </si>
  <si>
    <t>馮若瑜</t>
    <phoneticPr fontId="3" type="noConversion"/>
  </si>
  <si>
    <t>李羽婷</t>
    <phoneticPr fontId="3" type="noConversion"/>
  </si>
  <si>
    <t>王品儒</t>
    <phoneticPr fontId="11" type="noConversion"/>
  </si>
  <si>
    <t>蕭宇絜</t>
    <phoneticPr fontId="11" type="noConversion"/>
  </si>
  <si>
    <t>曾若廷</t>
    <phoneticPr fontId="3" type="noConversion"/>
  </si>
  <si>
    <t>劉巧虹</t>
    <phoneticPr fontId="11" type="noConversion"/>
  </si>
  <si>
    <t>吳宇婷</t>
    <phoneticPr fontId="3" type="noConversion"/>
  </si>
  <si>
    <t>莊旻諭</t>
    <phoneticPr fontId="11" type="noConversion"/>
  </si>
  <si>
    <t>林研伶</t>
    <phoneticPr fontId="11" type="noConversion"/>
  </si>
  <si>
    <t>陳姿妤</t>
    <phoneticPr fontId="3" type="noConversion"/>
  </si>
  <si>
    <t>賴夢潔</t>
    <phoneticPr fontId="11" type="noConversion"/>
  </si>
  <si>
    <t>陳凱琪</t>
    <phoneticPr fontId="3" type="noConversion"/>
  </si>
  <si>
    <t>李紜姍</t>
    <phoneticPr fontId="3" type="noConversion"/>
  </si>
  <si>
    <t>張幃傑</t>
    <phoneticPr fontId="3" type="noConversion"/>
  </si>
  <si>
    <t>胡亞翔</t>
    <phoneticPr fontId="11" type="noConversion"/>
  </si>
  <si>
    <t>張皓承</t>
    <phoneticPr fontId="3" type="noConversion"/>
  </si>
  <si>
    <t>魏祥恩</t>
    <phoneticPr fontId="11" type="noConversion"/>
  </si>
  <si>
    <t>麥維程</t>
    <phoneticPr fontId="3" type="noConversion"/>
  </si>
  <si>
    <t>劉育全</t>
    <phoneticPr fontId="11" type="noConversion"/>
  </si>
  <si>
    <t>溫駿宏</t>
    <phoneticPr fontId="11" type="noConversion"/>
  </si>
  <si>
    <t>歐子謙</t>
    <phoneticPr fontId="3" type="noConversion"/>
  </si>
  <si>
    <t>吳崇弘</t>
    <phoneticPr fontId="11" type="noConversion"/>
  </si>
  <si>
    <t>鄭宇翔</t>
    <phoneticPr fontId="3" type="noConversion"/>
  </si>
  <si>
    <t>徐偉智</t>
    <phoneticPr fontId="3" type="noConversion"/>
  </si>
  <si>
    <t>宋少捷</t>
    <phoneticPr fontId="11" type="noConversion"/>
  </si>
  <si>
    <t>宋秉翰</t>
    <phoneticPr fontId="3" type="noConversion"/>
  </si>
  <si>
    <t>宋承宏</t>
    <phoneticPr fontId="11" type="noConversion"/>
  </si>
  <si>
    <t>王柏翰</t>
    <phoneticPr fontId="3" type="noConversion"/>
  </si>
  <si>
    <t>王舜光</t>
    <phoneticPr fontId="3" type="noConversion"/>
  </si>
  <si>
    <t>戴苡庭</t>
    <phoneticPr fontId="11" type="noConversion"/>
  </si>
  <si>
    <t>陳妤嫻</t>
    <phoneticPr fontId="3" type="noConversion"/>
  </si>
  <si>
    <t>黃靖婷</t>
    <phoneticPr fontId="11" type="noConversion"/>
  </si>
  <si>
    <t>王心玲</t>
    <phoneticPr fontId="11" type="noConversion"/>
  </si>
  <si>
    <t>楊雅茜</t>
    <phoneticPr fontId="3" type="noConversion"/>
  </si>
  <si>
    <t>蔡侑霖</t>
    <phoneticPr fontId="11" type="noConversion"/>
  </si>
  <si>
    <t>鄧志傑</t>
    <phoneticPr fontId="3" type="noConversion"/>
  </si>
  <si>
    <t>李財盛</t>
    <phoneticPr fontId="11" type="noConversion"/>
  </si>
  <si>
    <t>彭智炫</t>
    <phoneticPr fontId="11" type="noConversion"/>
  </si>
  <si>
    <t>簡少御</t>
    <phoneticPr fontId="11" type="noConversion"/>
  </si>
  <si>
    <t>邱貫洺</t>
    <phoneticPr fontId="3" type="noConversion"/>
  </si>
  <si>
    <t>劉敏柔</t>
    <phoneticPr fontId="11" type="noConversion"/>
  </si>
  <si>
    <t>萬凱如</t>
    <phoneticPr fontId="11" type="noConversion"/>
  </si>
  <si>
    <t>成沛瑾</t>
    <phoneticPr fontId="3" type="noConversion"/>
  </si>
  <si>
    <t>何嘉欣</t>
    <phoneticPr fontId="3" type="noConversion"/>
  </si>
  <si>
    <t>姜紫柔</t>
    <phoneticPr fontId="11" type="noConversion"/>
  </si>
  <si>
    <t>江晏華</t>
    <phoneticPr fontId="11" type="noConversion"/>
  </si>
  <si>
    <t>黃紫妍</t>
    <phoneticPr fontId="3" type="noConversion"/>
  </si>
  <si>
    <t>李盈嫻</t>
    <phoneticPr fontId="11" type="noConversion"/>
  </si>
  <si>
    <t>張珈喬</t>
    <phoneticPr fontId="11" type="noConversion"/>
  </si>
  <si>
    <t>許惠雯</t>
    <phoneticPr fontId="3" type="noConversion"/>
  </si>
  <si>
    <t>陳冠妤</t>
    <phoneticPr fontId="3" type="noConversion"/>
  </si>
  <si>
    <t>劉禹頡</t>
    <phoneticPr fontId="12" type="noConversion"/>
  </si>
  <si>
    <t>邱智郁</t>
  </si>
  <si>
    <t>鍾泊林</t>
    <phoneticPr fontId="11" type="noConversion"/>
  </si>
  <si>
    <t>盧友信</t>
    <phoneticPr fontId="11" type="noConversion"/>
  </si>
  <si>
    <t>莊竣宇</t>
    <phoneticPr fontId="3" type="noConversion"/>
  </si>
  <si>
    <t>陳泯齊</t>
    <phoneticPr fontId="12" type="noConversion"/>
  </si>
  <si>
    <t>范博誠</t>
    <phoneticPr fontId="12" type="noConversion"/>
  </si>
  <si>
    <t>劉恩齊</t>
    <phoneticPr fontId="12" type="noConversion"/>
  </si>
  <si>
    <t>陳稚凱</t>
    <phoneticPr fontId="3" type="noConversion"/>
  </si>
  <si>
    <t>潘楷翔</t>
    <phoneticPr fontId="11" type="noConversion"/>
  </si>
  <si>
    <t>詹廷威</t>
    <phoneticPr fontId="11" type="noConversion"/>
  </si>
  <si>
    <t>余宗展</t>
    <phoneticPr fontId="12" type="noConversion"/>
  </si>
  <si>
    <t>陳立翔</t>
    <phoneticPr fontId="12" type="noConversion"/>
  </si>
  <si>
    <t>洪睦騏</t>
    <phoneticPr fontId="12" type="noConversion"/>
  </si>
  <si>
    <t>温昱鈞</t>
    <phoneticPr fontId="12" type="noConversion"/>
  </si>
  <si>
    <t>蘇允</t>
    <phoneticPr fontId="11" type="noConversion"/>
  </si>
  <si>
    <t>黃仁佑</t>
    <phoneticPr fontId="11" type="noConversion"/>
  </si>
  <si>
    <t>廖晟佑</t>
    <phoneticPr fontId="12" type="noConversion"/>
  </si>
  <si>
    <t>許為庭</t>
    <phoneticPr fontId="12" type="noConversion"/>
  </si>
  <si>
    <t>呂依裴</t>
    <phoneticPr fontId="12" type="noConversion"/>
  </si>
  <si>
    <t>陳靖蒓</t>
    <phoneticPr fontId="12" type="noConversion"/>
  </si>
  <si>
    <t>黃辰恬</t>
    <phoneticPr fontId="12" type="noConversion"/>
  </si>
  <si>
    <t>張宇涵</t>
    <phoneticPr fontId="12" type="noConversion"/>
  </si>
  <si>
    <t>袁綵玲</t>
    <phoneticPr fontId="12" type="noConversion"/>
  </si>
  <si>
    <t>許妤庭</t>
    <phoneticPr fontId="12" type="noConversion"/>
  </si>
  <si>
    <t>黃苡庭</t>
  </si>
  <si>
    <t>張祐琦</t>
    <phoneticPr fontId="12" type="noConversion"/>
  </si>
  <si>
    <t>黃巧芯</t>
    <phoneticPr fontId="12" type="noConversion"/>
  </si>
  <si>
    <t>鄭聿秀</t>
    <phoneticPr fontId="3" type="noConversion"/>
  </si>
  <si>
    <t>鄭盈億</t>
    <phoneticPr fontId="12" type="noConversion"/>
  </si>
  <si>
    <t>彭安蕾</t>
    <phoneticPr fontId="12" type="noConversion"/>
  </si>
  <si>
    <t>彭美琪</t>
    <phoneticPr fontId="12" type="noConversion"/>
  </si>
  <si>
    <t>彭暄雯</t>
    <phoneticPr fontId="12" type="noConversion"/>
  </si>
  <si>
    <t>李小星</t>
    <phoneticPr fontId="12" type="noConversion"/>
  </si>
  <si>
    <t>曾芷柔</t>
    <phoneticPr fontId="12" type="noConversion"/>
  </si>
  <si>
    <t>張莛莉</t>
    <phoneticPr fontId="12" type="noConversion"/>
  </si>
  <si>
    <t>簡紫因</t>
    <phoneticPr fontId="12" type="noConversion"/>
  </si>
  <si>
    <t>陳俐雯</t>
    <phoneticPr fontId="12" type="noConversion"/>
  </si>
  <si>
    <t>林郁瑄</t>
    <phoneticPr fontId="12" type="noConversion"/>
  </si>
  <si>
    <t>許雅媜</t>
    <phoneticPr fontId="12" type="noConversion"/>
  </si>
  <si>
    <t>葉品萱</t>
    <phoneticPr fontId="12" type="noConversion"/>
  </si>
  <si>
    <t>張家瑄</t>
    <phoneticPr fontId="12" type="noConversion"/>
  </si>
  <si>
    <t>傅姿晏</t>
    <phoneticPr fontId="12" type="noConversion"/>
  </si>
  <si>
    <t>蔡易筑</t>
    <phoneticPr fontId="12" type="noConversion"/>
  </si>
  <si>
    <t>林冠蘋</t>
    <phoneticPr fontId="12" type="noConversion"/>
  </si>
  <si>
    <t>曾靖璇</t>
    <phoneticPr fontId="3" type="noConversion"/>
  </si>
  <si>
    <t>國三3</t>
    <phoneticPr fontId="12" type="noConversion"/>
  </si>
  <si>
    <t>商三1</t>
    <phoneticPr fontId="12" type="noConversion"/>
  </si>
  <si>
    <t>高三2</t>
    <phoneticPr fontId="12" type="noConversion"/>
  </si>
  <si>
    <t>商三2</t>
    <phoneticPr fontId="12" type="noConversion"/>
  </si>
  <si>
    <t>國三1</t>
    <phoneticPr fontId="12" type="noConversion"/>
  </si>
  <si>
    <t>國三2</t>
    <phoneticPr fontId="12" type="noConversion"/>
  </si>
  <si>
    <t>國三5</t>
    <phoneticPr fontId="12" type="noConversion"/>
  </si>
  <si>
    <t>商三4</t>
    <phoneticPr fontId="3" type="noConversion"/>
  </si>
  <si>
    <t>國二2</t>
    <phoneticPr fontId="12" type="noConversion"/>
  </si>
  <si>
    <t>商二3</t>
    <phoneticPr fontId="12" type="noConversion"/>
  </si>
  <si>
    <t>資二1</t>
    <phoneticPr fontId="12" type="noConversion"/>
  </si>
  <si>
    <t>高二4</t>
    <phoneticPr fontId="12" type="noConversion"/>
  </si>
  <si>
    <t>高二1</t>
    <phoneticPr fontId="12" type="noConversion"/>
  </si>
  <si>
    <t>國二5</t>
    <phoneticPr fontId="12" type="noConversion"/>
  </si>
  <si>
    <t>商二4</t>
    <phoneticPr fontId="12" type="noConversion"/>
  </si>
  <si>
    <t>國二3</t>
    <phoneticPr fontId="12" type="noConversion"/>
  </si>
  <si>
    <t>商二2</t>
    <phoneticPr fontId="3" type="noConversion"/>
  </si>
  <si>
    <t>國一2</t>
    <phoneticPr fontId="12" type="noConversion"/>
  </si>
  <si>
    <t>高一2</t>
    <phoneticPr fontId="12" type="noConversion"/>
  </si>
  <si>
    <t>商一4</t>
    <phoneticPr fontId="12" type="noConversion"/>
  </si>
  <si>
    <t>商一2</t>
    <phoneticPr fontId="12" type="noConversion"/>
  </si>
  <si>
    <t>商一3</t>
    <phoneticPr fontId="12" type="noConversion"/>
  </si>
  <si>
    <t>國一3</t>
    <phoneticPr fontId="12" type="noConversion"/>
  </si>
  <si>
    <t>國一4</t>
    <phoneticPr fontId="12" type="noConversion"/>
  </si>
  <si>
    <t>資一1</t>
    <phoneticPr fontId="12" type="noConversion"/>
  </si>
  <si>
    <t>高一4</t>
    <phoneticPr fontId="3" type="noConversion"/>
  </si>
  <si>
    <t>高三3</t>
    <phoneticPr fontId="12" type="noConversion"/>
  </si>
  <si>
    <t>商三3</t>
    <phoneticPr fontId="12" type="noConversion"/>
  </si>
  <si>
    <t>國三4</t>
    <phoneticPr fontId="12" type="noConversion"/>
  </si>
  <si>
    <t>資三2</t>
    <phoneticPr fontId="12" type="noConversion"/>
  </si>
  <si>
    <t>高三1</t>
    <phoneticPr fontId="12" type="noConversion"/>
  </si>
  <si>
    <t>高三2</t>
    <phoneticPr fontId="3" type="noConversion"/>
  </si>
  <si>
    <t>國二1</t>
    <phoneticPr fontId="12" type="noConversion"/>
  </si>
  <si>
    <t>國二4</t>
    <phoneticPr fontId="12" type="noConversion"/>
  </si>
  <si>
    <t>資二3</t>
    <phoneticPr fontId="12" type="noConversion"/>
  </si>
  <si>
    <t>商二2</t>
    <phoneticPr fontId="12" type="noConversion"/>
  </si>
  <si>
    <t>國二3</t>
    <phoneticPr fontId="3" type="noConversion"/>
  </si>
  <si>
    <t>高一4</t>
    <phoneticPr fontId="12" type="noConversion"/>
  </si>
  <si>
    <t>高一2</t>
    <phoneticPr fontId="12" type="noConversion"/>
  </si>
  <si>
    <t>資一1</t>
    <phoneticPr fontId="12" type="noConversion"/>
  </si>
  <si>
    <t>商一3</t>
    <phoneticPr fontId="12" type="noConversion"/>
  </si>
  <si>
    <t>國一5</t>
    <phoneticPr fontId="12" type="noConversion"/>
  </si>
  <si>
    <t>商一2</t>
    <phoneticPr fontId="12" type="noConversion"/>
  </si>
  <si>
    <t>資一2</t>
    <phoneticPr fontId="12" type="noConversion"/>
  </si>
  <si>
    <t>國一2</t>
    <phoneticPr fontId="3" type="noConversion"/>
  </si>
  <si>
    <t>國三3</t>
    <phoneticPr fontId="12" type="noConversion"/>
  </si>
  <si>
    <t>高三2</t>
    <phoneticPr fontId="12" type="noConversion"/>
  </si>
  <si>
    <t>國三4</t>
    <phoneticPr fontId="12" type="noConversion"/>
  </si>
  <si>
    <t>國三5</t>
    <phoneticPr fontId="12" type="noConversion"/>
  </si>
  <si>
    <t>會三1</t>
    <phoneticPr fontId="12" type="noConversion"/>
  </si>
  <si>
    <t>資三1</t>
    <phoneticPr fontId="12" type="noConversion"/>
  </si>
  <si>
    <t>高三3</t>
    <phoneticPr fontId="12" type="noConversion"/>
  </si>
  <si>
    <t>資三3</t>
    <phoneticPr fontId="3" type="noConversion"/>
  </si>
  <si>
    <t>高三1</t>
    <phoneticPr fontId="12" type="noConversion"/>
  </si>
  <si>
    <t>商二1</t>
    <phoneticPr fontId="12" type="noConversion"/>
  </si>
  <si>
    <t>商二4</t>
    <phoneticPr fontId="3" type="noConversion"/>
  </si>
  <si>
    <t>高二2</t>
    <phoneticPr fontId="12" type="noConversion"/>
  </si>
  <si>
    <t>國一5</t>
    <phoneticPr fontId="12" type="noConversion"/>
  </si>
  <si>
    <t>資一2</t>
    <phoneticPr fontId="12" type="noConversion"/>
  </si>
  <si>
    <t>高一1</t>
    <phoneticPr fontId="12" type="noConversion"/>
  </si>
  <si>
    <t>國一1</t>
    <phoneticPr fontId="3" type="noConversion"/>
  </si>
  <si>
    <t>商三4</t>
    <phoneticPr fontId="12" type="noConversion"/>
  </si>
  <si>
    <t>商三2</t>
    <phoneticPr fontId="12" type="noConversion"/>
  </si>
  <si>
    <t>資三2</t>
    <phoneticPr fontId="12" type="noConversion"/>
  </si>
  <si>
    <t>商三3</t>
    <phoneticPr fontId="3" type="noConversion"/>
  </si>
  <si>
    <t>資二2</t>
    <phoneticPr fontId="12" type="noConversion"/>
  </si>
  <si>
    <t>國二2</t>
    <phoneticPr fontId="3" type="noConversion"/>
  </si>
  <si>
    <t>商一1</t>
    <phoneticPr fontId="12" type="noConversion"/>
  </si>
  <si>
    <t>資一3</t>
    <phoneticPr fontId="12" type="noConversion"/>
  </si>
  <si>
    <t>高一3</t>
    <phoneticPr fontId="3" type="noConversion"/>
  </si>
  <si>
    <t>綜三2</t>
    <phoneticPr fontId="12" type="noConversion"/>
  </si>
  <si>
    <t>綜二2</t>
    <phoneticPr fontId="12" type="noConversion"/>
  </si>
  <si>
    <t>綜一2</t>
    <phoneticPr fontId="12" type="noConversion"/>
  </si>
  <si>
    <t>綜一1</t>
    <phoneticPr fontId="12" type="noConversion"/>
  </si>
  <si>
    <t>綜二1</t>
    <phoneticPr fontId="12" type="noConversion"/>
  </si>
  <si>
    <t>綜三1</t>
    <phoneticPr fontId="3" type="noConversion"/>
  </si>
  <si>
    <t>國一4</t>
    <phoneticPr fontId="12" type="noConversion"/>
  </si>
  <si>
    <t>高一1</t>
    <phoneticPr fontId="12" type="noConversion"/>
  </si>
  <si>
    <t>商一3</t>
    <phoneticPr fontId="12" type="noConversion"/>
  </si>
  <si>
    <t>商一4</t>
    <phoneticPr fontId="12" type="noConversion"/>
  </si>
  <si>
    <t>國一3</t>
    <phoneticPr fontId="12" type="noConversion"/>
  </si>
  <si>
    <t>商一2</t>
    <phoneticPr fontId="12" type="noConversion"/>
  </si>
  <si>
    <t>國一5</t>
    <phoneticPr fontId="12" type="noConversion"/>
  </si>
  <si>
    <t>資一3</t>
    <phoneticPr fontId="3" type="noConversion"/>
  </si>
  <si>
    <t>商二2</t>
    <phoneticPr fontId="12" type="noConversion"/>
  </si>
  <si>
    <t>國二1</t>
    <phoneticPr fontId="12" type="noConversion"/>
  </si>
  <si>
    <t>國二4</t>
    <phoneticPr fontId="12" type="noConversion"/>
  </si>
  <si>
    <t>國二2</t>
    <phoneticPr fontId="12" type="noConversion"/>
  </si>
  <si>
    <t>商二1</t>
    <phoneticPr fontId="12" type="noConversion"/>
  </si>
  <si>
    <t>商二4</t>
    <phoneticPr fontId="12" type="noConversion"/>
  </si>
  <si>
    <t>國二3</t>
    <phoneticPr fontId="12" type="noConversion"/>
  </si>
  <si>
    <t>國二5</t>
    <phoneticPr fontId="3" type="noConversion"/>
  </si>
  <si>
    <t>國三3</t>
    <phoneticPr fontId="12" type="noConversion"/>
  </si>
  <si>
    <t>國三4</t>
    <phoneticPr fontId="12" type="noConversion"/>
  </si>
  <si>
    <t>資三1</t>
    <phoneticPr fontId="12" type="noConversion"/>
  </si>
  <si>
    <t>高三2</t>
    <phoneticPr fontId="12" type="noConversion"/>
  </si>
  <si>
    <t>國三5</t>
    <phoneticPr fontId="12" type="noConversion"/>
  </si>
  <si>
    <t>國三2</t>
    <phoneticPr fontId="12" type="noConversion"/>
  </si>
  <si>
    <t>高三1</t>
    <phoneticPr fontId="12" type="noConversion"/>
  </si>
  <si>
    <t>資三3</t>
    <phoneticPr fontId="3" type="noConversion"/>
  </si>
  <si>
    <t>邱楊智</t>
    <phoneticPr fontId="11" type="noConversion"/>
  </si>
  <si>
    <t>商三3</t>
    <phoneticPr fontId="12" type="noConversion"/>
  </si>
  <si>
    <t>石乙筑</t>
  </si>
  <si>
    <t>蕭宇丞</t>
  </si>
  <si>
    <t>林珈佑</t>
  </si>
  <si>
    <t>楊喻茹</t>
  </si>
  <si>
    <t>邱奕撳</t>
  </si>
  <si>
    <t>宋濬孺</t>
  </si>
  <si>
    <t>鄧雨岑</t>
    <phoneticPr fontId="1" type="noConversion"/>
  </si>
  <si>
    <t>田賽項目分組表及運動員號碼對照表</t>
    <phoneticPr fontId="1" type="noConversion"/>
  </si>
  <si>
    <t>徑賽項目分組表及運動員號碼對照表</t>
    <phoneticPr fontId="1" type="noConversion"/>
  </si>
  <si>
    <t>三、鉛球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</si>
</sst>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color theme="1"/>
      <name val="新細明體"/>
      <family val="2"/>
      <scheme val="minor"/>
    </font>
    <font>
      <sz val="9"/>
      <name val="細明體"/>
      <family val="3"/>
      <charset val="136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b/>
      <sz val="22"/>
      <name val="標楷體"/>
      <family val="4"/>
      <charset val="136"/>
    </font>
    <font>
      <sz val="11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name val="Calibri"/>
      <family val="2"/>
    </font>
    <font>
      <sz val="1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NumberFormat="1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NumberFormat="1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9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view="pageBreakPreview" zoomScale="120" zoomScaleSheetLayoutView="120" workbookViewId="0">
      <selection activeCell="E63" sqref="E63"/>
    </sheetView>
  </sheetViews>
  <sheetFormatPr defaultColWidth="9" defaultRowHeight="16.2" x14ac:dyDescent="0.3"/>
  <cols>
    <col min="1" max="1" width="5.6640625" style="1" customWidth="1"/>
    <col min="2" max="2" width="6.6640625" style="2" customWidth="1"/>
    <col min="3" max="3" width="8.6640625" style="1" customWidth="1"/>
    <col min="4" max="4" width="6.6640625" style="2" customWidth="1"/>
    <col min="5" max="5" width="8.6640625" style="1" customWidth="1"/>
    <col min="6" max="6" width="6.6640625" style="2" customWidth="1"/>
    <col min="7" max="7" width="8.6640625" style="1" customWidth="1"/>
    <col min="8" max="8" width="6.6640625" style="2" customWidth="1"/>
    <col min="9" max="9" width="8.6640625" style="1" customWidth="1"/>
    <col min="10" max="10" width="6.6640625" style="2" customWidth="1"/>
    <col min="11" max="11" width="8.6640625" style="1" customWidth="1"/>
    <col min="12" max="16384" width="9" style="1"/>
  </cols>
  <sheetData>
    <row r="1" spans="1:11" ht="30.6" x14ac:dyDescent="0.55000000000000004">
      <c r="A1" s="28" t="s">
        <v>963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3">
      <c r="A2" s="1" t="s">
        <v>0</v>
      </c>
    </row>
    <row r="3" spans="1:11" x14ac:dyDescent="0.3">
      <c r="A3" s="1" t="str">
        <f>"　(一)高一男生組 &lt;共 " &amp; COUNTA(B4:K7) /2 &amp; "人，取 6 名&gt;"</f>
        <v>　(一)高一男生組 &lt;共 17人，取 6 名&gt;</v>
      </c>
    </row>
    <row r="4" spans="1:11" x14ac:dyDescent="0.3">
      <c r="B4" s="20">
        <v>111</v>
      </c>
      <c r="C4" s="20" t="s">
        <v>324</v>
      </c>
      <c r="D4" s="20">
        <v>211</v>
      </c>
      <c r="E4" s="20" t="s">
        <v>961</v>
      </c>
      <c r="F4" s="20">
        <v>215</v>
      </c>
      <c r="G4" s="20" t="s">
        <v>469</v>
      </c>
      <c r="H4" s="20">
        <v>512</v>
      </c>
      <c r="I4" s="20" t="s">
        <v>607</v>
      </c>
      <c r="J4" s="20">
        <v>614</v>
      </c>
      <c r="K4" s="20" t="s">
        <v>670</v>
      </c>
    </row>
    <row r="5" spans="1:11" x14ac:dyDescent="0.3">
      <c r="B5" s="20">
        <v>112</v>
      </c>
      <c r="C5" s="20" t="s">
        <v>338</v>
      </c>
      <c r="D5" s="20">
        <v>212</v>
      </c>
      <c r="E5" s="20" t="s">
        <v>430</v>
      </c>
      <c r="F5" s="20">
        <v>411</v>
      </c>
      <c r="G5" s="20" t="s">
        <v>525</v>
      </c>
      <c r="H5" s="20">
        <v>611</v>
      </c>
      <c r="I5" s="20" t="s">
        <v>627</v>
      </c>
      <c r="J5" s="21"/>
      <c r="K5" s="22"/>
    </row>
    <row r="6" spans="1:11" x14ac:dyDescent="0.3">
      <c r="B6" s="20">
        <v>113</v>
      </c>
      <c r="C6" s="20" t="s">
        <v>353</v>
      </c>
      <c r="D6" s="20">
        <v>213</v>
      </c>
      <c r="E6" s="20" t="s">
        <v>434</v>
      </c>
      <c r="F6" s="20">
        <v>412</v>
      </c>
      <c r="G6" s="20" t="s">
        <v>540</v>
      </c>
      <c r="H6" s="20">
        <v>612</v>
      </c>
      <c r="I6" s="20" t="s">
        <v>640</v>
      </c>
      <c r="J6" s="21"/>
      <c r="K6" s="22"/>
    </row>
    <row r="7" spans="1:11" x14ac:dyDescent="0.3">
      <c r="B7" s="20">
        <v>114</v>
      </c>
      <c r="C7" s="20" t="s">
        <v>370</v>
      </c>
      <c r="D7" s="20">
        <v>214</v>
      </c>
      <c r="E7" s="20" t="s">
        <v>456</v>
      </c>
      <c r="F7" s="20">
        <v>413</v>
      </c>
      <c r="G7" s="20" t="s">
        <v>558</v>
      </c>
      <c r="H7" s="20">
        <v>613</v>
      </c>
      <c r="I7" s="20" t="s">
        <v>646</v>
      </c>
      <c r="J7" s="23"/>
      <c r="K7" s="22"/>
    </row>
    <row r="8" spans="1:11" x14ac:dyDescent="0.3">
      <c r="A8" s="1" t="str">
        <f>"　(二)高二男生組 &lt;共" &amp; COUNTA(B9:K12)/2&amp; " 人，取 6 名&gt;"</f>
        <v>　(二)高二男生組 &lt;共15 人，取 6 名&gt;</v>
      </c>
    </row>
    <row r="9" spans="1:11" x14ac:dyDescent="0.3">
      <c r="B9" s="20">
        <v>121</v>
      </c>
      <c r="C9" s="20" t="s">
        <v>960</v>
      </c>
      <c r="D9" s="20">
        <v>221</v>
      </c>
      <c r="E9" s="20" t="s">
        <v>209</v>
      </c>
      <c r="F9" s="20">
        <v>421</v>
      </c>
      <c r="G9" s="20" t="s">
        <v>213</v>
      </c>
      <c r="H9" s="20">
        <v>622</v>
      </c>
      <c r="I9" s="20" t="s">
        <v>688</v>
      </c>
      <c r="J9" s="3"/>
    </row>
    <row r="10" spans="1:11" x14ac:dyDescent="0.3">
      <c r="B10" s="20">
        <v>122</v>
      </c>
      <c r="C10" s="20" t="s">
        <v>211</v>
      </c>
      <c r="D10" s="20">
        <v>222</v>
      </c>
      <c r="E10" s="20" t="s">
        <v>212</v>
      </c>
      <c r="F10" s="20">
        <v>422</v>
      </c>
      <c r="G10" s="20" t="s">
        <v>173</v>
      </c>
      <c r="H10" s="20">
        <v>623</v>
      </c>
      <c r="I10" s="20" t="s">
        <v>215</v>
      </c>
      <c r="J10" s="3"/>
    </row>
    <row r="11" spans="1:11" x14ac:dyDescent="0.3">
      <c r="B11" s="20">
        <v>123</v>
      </c>
      <c r="C11" s="20" t="s">
        <v>174</v>
      </c>
      <c r="D11" s="20">
        <v>223</v>
      </c>
      <c r="E11" s="20" t="s">
        <v>484</v>
      </c>
      <c r="F11" s="20">
        <v>423</v>
      </c>
      <c r="G11" s="20" t="s">
        <v>216</v>
      </c>
      <c r="H11" s="20">
        <v>624</v>
      </c>
      <c r="I11" s="20" t="s">
        <v>702</v>
      </c>
      <c r="J11" s="3"/>
    </row>
    <row r="12" spans="1:11" x14ac:dyDescent="0.3">
      <c r="B12" s="20">
        <v>124</v>
      </c>
      <c r="C12" s="20" t="s">
        <v>389</v>
      </c>
      <c r="D12" s="20">
        <v>225</v>
      </c>
      <c r="E12" s="20" t="s">
        <v>237</v>
      </c>
      <c r="F12" s="20">
        <v>621</v>
      </c>
      <c r="G12" s="20" t="s">
        <v>214</v>
      </c>
      <c r="H12" s="20"/>
      <c r="I12" s="20"/>
    </row>
    <row r="13" spans="1:11" x14ac:dyDescent="0.3">
      <c r="A13" s="1" t="str">
        <f>"　(三)高三男生組 &lt;共 "&amp;COUNTA(B14:K17)/2&amp;" 人，取 6 名&gt;"</f>
        <v>　(三)高三男生組 &lt;共 17 人，取 6 名&gt;</v>
      </c>
    </row>
    <row r="14" spans="1:11" x14ac:dyDescent="0.3">
      <c r="B14" s="20">
        <v>131</v>
      </c>
      <c r="C14" s="20" t="s">
        <v>245</v>
      </c>
      <c r="D14" s="20">
        <v>231</v>
      </c>
      <c r="E14" s="20" t="s">
        <v>218</v>
      </c>
      <c r="F14" s="20">
        <v>235</v>
      </c>
      <c r="G14" s="20" t="s">
        <v>247</v>
      </c>
      <c r="H14" s="20">
        <v>433</v>
      </c>
      <c r="I14" s="20" t="s">
        <v>224</v>
      </c>
      <c r="J14" s="20">
        <v>634</v>
      </c>
      <c r="K14" s="20" t="s">
        <v>225</v>
      </c>
    </row>
    <row r="15" spans="1:11" x14ac:dyDescent="0.3">
      <c r="B15" s="20">
        <v>132</v>
      </c>
      <c r="C15" s="20" t="s">
        <v>401</v>
      </c>
      <c r="D15" s="20">
        <v>232</v>
      </c>
      <c r="E15" s="20" t="s">
        <v>728</v>
      </c>
      <c r="F15" s="20">
        <v>331</v>
      </c>
      <c r="G15" s="20" t="s">
        <v>513</v>
      </c>
      <c r="H15" s="20">
        <v>631</v>
      </c>
      <c r="I15" s="20" t="s">
        <v>709</v>
      </c>
      <c r="J15" s="20"/>
      <c r="K15" s="24"/>
    </row>
    <row r="16" spans="1:11" x14ac:dyDescent="0.3">
      <c r="B16" s="20">
        <v>133</v>
      </c>
      <c r="C16" s="20" t="s">
        <v>220</v>
      </c>
      <c r="D16" s="20">
        <v>233</v>
      </c>
      <c r="E16" s="20" t="s">
        <v>42</v>
      </c>
      <c r="F16" s="20">
        <v>431</v>
      </c>
      <c r="G16" s="20" t="s">
        <v>27</v>
      </c>
      <c r="H16" s="20">
        <v>632</v>
      </c>
      <c r="I16" s="20" t="s">
        <v>713</v>
      </c>
      <c r="J16" s="24"/>
      <c r="K16" s="24"/>
    </row>
    <row r="17" spans="1:11" x14ac:dyDescent="0.3">
      <c r="B17" s="20">
        <v>134</v>
      </c>
      <c r="C17" s="20" t="s">
        <v>222</v>
      </c>
      <c r="D17" s="20">
        <v>234</v>
      </c>
      <c r="E17" s="20" t="s">
        <v>223</v>
      </c>
      <c r="F17" s="20">
        <v>432</v>
      </c>
      <c r="G17" s="20" t="s">
        <v>593</v>
      </c>
      <c r="H17" s="20">
        <v>633</v>
      </c>
      <c r="I17" s="20" t="s">
        <v>45</v>
      </c>
      <c r="J17" s="24"/>
      <c r="K17" s="24"/>
    </row>
    <row r="18" spans="1:11" x14ac:dyDescent="0.3">
      <c r="A18" s="1" t="str">
        <f>"　(四)高一女生組 &lt;共"&amp;COUNTA(B19:K22)/2&amp; " 人，取 6 名&gt;"</f>
        <v>　(四)高一女生組 &lt;共16 人，取 6 名&gt;</v>
      </c>
    </row>
    <row r="19" spans="1:11" x14ac:dyDescent="0.3">
      <c r="B19" s="20">
        <v>111</v>
      </c>
      <c r="C19" s="20" t="s">
        <v>317</v>
      </c>
      <c r="D19" s="20">
        <v>211</v>
      </c>
      <c r="E19" s="20" t="s">
        <v>417</v>
      </c>
      <c r="F19" s="20">
        <v>215</v>
      </c>
      <c r="G19" s="20" t="s">
        <v>464</v>
      </c>
      <c r="H19" s="20">
        <v>611</v>
      </c>
      <c r="I19" s="20" t="s">
        <v>620</v>
      </c>
      <c r="J19" s="3"/>
    </row>
    <row r="20" spans="1:11" x14ac:dyDescent="0.3">
      <c r="B20" s="20">
        <v>112</v>
      </c>
      <c r="C20" s="20" t="s">
        <v>332</v>
      </c>
      <c r="D20" s="20">
        <v>212</v>
      </c>
      <c r="E20" s="20" t="s">
        <v>426</v>
      </c>
      <c r="F20" s="20">
        <v>411</v>
      </c>
      <c r="G20" s="20" t="s">
        <v>520</v>
      </c>
      <c r="H20" s="20">
        <v>612</v>
      </c>
      <c r="I20" s="20" t="s">
        <v>634</v>
      </c>
      <c r="J20" s="3"/>
    </row>
    <row r="21" spans="1:11" x14ac:dyDescent="0.3">
      <c r="B21" s="20">
        <v>113</v>
      </c>
      <c r="C21" s="20" t="s">
        <v>346</v>
      </c>
      <c r="D21" s="20">
        <v>213</v>
      </c>
      <c r="E21" s="20" t="s">
        <v>437</v>
      </c>
      <c r="F21" s="20">
        <v>412</v>
      </c>
      <c r="G21" s="20" t="s">
        <v>533</v>
      </c>
      <c r="H21" s="20">
        <v>613</v>
      </c>
      <c r="I21" s="20" t="s">
        <v>649</v>
      </c>
      <c r="J21" s="3"/>
    </row>
    <row r="22" spans="1:11" x14ac:dyDescent="0.3">
      <c r="B22" s="20">
        <v>114</v>
      </c>
      <c r="C22" s="20" t="s">
        <v>362</v>
      </c>
      <c r="D22" s="20">
        <v>214</v>
      </c>
      <c r="E22" s="20" t="s">
        <v>449</v>
      </c>
      <c r="F22" s="20">
        <v>413</v>
      </c>
      <c r="G22" s="20" t="s">
        <v>550</v>
      </c>
      <c r="H22" s="20">
        <v>614</v>
      </c>
      <c r="I22" s="20" t="s">
        <v>663</v>
      </c>
      <c r="J22" s="3"/>
    </row>
    <row r="23" spans="1:11" x14ac:dyDescent="0.3">
      <c r="A23" s="1" t="str">
        <f>"　(五)高二女生組 &lt;共"&amp;COUNTA(B24:K27)/2&amp; " 人，取 6 名&gt;"</f>
        <v>　(五)高二女生組 &lt;共16 人，取 6 名&gt;</v>
      </c>
    </row>
    <row r="24" spans="1:11" x14ac:dyDescent="0.3">
      <c r="B24" s="20">
        <v>121</v>
      </c>
      <c r="C24" s="20" t="s">
        <v>226</v>
      </c>
      <c r="D24" s="20">
        <v>221</v>
      </c>
      <c r="E24" s="20" t="s">
        <v>227</v>
      </c>
      <c r="F24" s="20">
        <v>225</v>
      </c>
      <c r="G24" s="20" t="s">
        <v>493</v>
      </c>
      <c r="H24" s="20">
        <v>621</v>
      </c>
      <c r="I24" s="20" t="s">
        <v>229</v>
      </c>
      <c r="J24" s="3"/>
    </row>
    <row r="25" spans="1:11" x14ac:dyDescent="0.3">
      <c r="B25" s="20">
        <v>122</v>
      </c>
      <c r="C25" s="20" t="s">
        <v>256</v>
      </c>
      <c r="D25" s="20">
        <v>222</v>
      </c>
      <c r="E25" s="20" t="s">
        <v>476</v>
      </c>
      <c r="F25" s="20">
        <v>421</v>
      </c>
      <c r="G25" s="20" t="s">
        <v>564</v>
      </c>
      <c r="H25" s="20">
        <v>622</v>
      </c>
      <c r="I25" s="20" t="s">
        <v>685</v>
      </c>
      <c r="J25" s="3"/>
    </row>
    <row r="26" spans="1:11" x14ac:dyDescent="0.3">
      <c r="B26" s="20">
        <v>123</v>
      </c>
      <c r="C26" s="20" t="s">
        <v>383</v>
      </c>
      <c r="D26" s="20">
        <v>223</v>
      </c>
      <c r="E26" s="20" t="s">
        <v>228</v>
      </c>
      <c r="F26" s="20">
        <v>422</v>
      </c>
      <c r="G26" s="20" t="s">
        <v>195</v>
      </c>
      <c r="H26" s="20">
        <v>623</v>
      </c>
      <c r="I26" s="20" t="s">
        <v>158</v>
      </c>
      <c r="J26" s="3"/>
    </row>
    <row r="27" spans="1:11" x14ac:dyDescent="0.3">
      <c r="B27" s="20">
        <v>124</v>
      </c>
      <c r="C27" s="20" t="s">
        <v>298</v>
      </c>
      <c r="D27" s="20">
        <v>224</v>
      </c>
      <c r="E27" s="20" t="s">
        <v>260</v>
      </c>
      <c r="F27" s="20">
        <v>423</v>
      </c>
      <c r="G27" s="20" t="s">
        <v>962</v>
      </c>
      <c r="H27" s="20">
        <v>624</v>
      </c>
      <c r="I27" s="20" t="s">
        <v>699</v>
      </c>
    </row>
    <row r="28" spans="1:11" x14ac:dyDescent="0.3">
      <c r="A28" s="1" t="str">
        <f>"　(六)高三女生組 &lt;共"&amp;COUNTA(B29:K32)/2&amp; " 人，取 6 名&gt;"</f>
        <v>　(六)高三女生組 &lt;共17 人，取 6 名&gt;</v>
      </c>
    </row>
    <row r="29" spans="1:11" x14ac:dyDescent="0.3">
      <c r="B29" s="20">
        <v>131</v>
      </c>
      <c r="C29" s="20" t="s">
        <v>302</v>
      </c>
      <c r="D29" s="20">
        <v>231</v>
      </c>
      <c r="E29" s="20" t="s">
        <v>230</v>
      </c>
      <c r="F29" s="20">
        <v>235</v>
      </c>
      <c r="G29" s="20" t="s">
        <v>208</v>
      </c>
      <c r="H29" s="20">
        <v>433</v>
      </c>
      <c r="I29" s="20" t="s">
        <v>595</v>
      </c>
      <c r="J29" s="20">
        <v>634</v>
      </c>
      <c r="K29" s="20" t="s">
        <v>313</v>
      </c>
    </row>
    <row r="30" spans="1:11" x14ac:dyDescent="0.3">
      <c r="B30" s="20">
        <v>132</v>
      </c>
      <c r="C30" s="20" t="s">
        <v>231</v>
      </c>
      <c r="D30" s="20">
        <v>232</v>
      </c>
      <c r="E30" s="20" t="s">
        <v>729</v>
      </c>
      <c r="F30" s="20">
        <v>331</v>
      </c>
      <c r="G30" s="20" t="s">
        <v>270</v>
      </c>
      <c r="H30" s="20">
        <v>631</v>
      </c>
      <c r="I30" s="20" t="s">
        <v>58</v>
      </c>
      <c r="J30" s="21"/>
      <c r="K30" s="6"/>
    </row>
    <row r="31" spans="1:11" x14ac:dyDescent="0.3">
      <c r="B31" s="20">
        <v>133</v>
      </c>
      <c r="C31" s="20" t="s">
        <v>29</v>
      </c>
      <c r="D31" s="20">
        <v>233</v>
      </c>
      <c r="E31" s="20" t="s">
        <v>234</v>
      </c>
      <c r="F31" s="20">
        <v>431</v>
      </c>
      <c r="G31" s="20" t="s">
        <v>232</v>
      </c>
      <c r="H31" s="20">
        <v>632</v>
      </c>
      <c r="I31" s="20" t="s">
        <v>266</v>
      </c>
      <c r="J31" s="21"/>
      <c r="K31" s="6"/>
    </row>
    <row r="32" spans="1:11" x14ac:dyDescent="0.3">
      <c r="B32" s="20">
        <v>134</v>
      </c>
      <c r="C32" s="20" t="s">
        <v>409</v>
      </c>
      <c r="D32" s="20">
        <v>234</v>
      </c>
      <c r="E32" s="20" t="s">
        <v>504</v>
      </c>
      <c r="F32" s="20">
        <v>432</v>
      </c>
      <c r="G32" s="20" t="s">
        <v>591</v>
      </c>
      <c r="H32" s="20">
        <v>633</v>
      </c>
      <c r="I32" s="20" t="s">
        <v>312</v>
      </c>
      <c r="J32" s="23"/>
      <c r="K32" s="6"/>
    </row>
    <row r="34" spans="1:11" x14ac:dyDescent="0.3">
      <c r="A34" s="1" t="s">
        <v>1</v>
      </c>
    </row>
    <row r="35" spans="1:11" x14ac:dyDescent="0.3">
      <c r="A35" s="1" t="str">
        <f>"　(一)高一男生組 &lt;共"&amp;COUNTA(B36:K39)/2&amp;" 人，取 6 名&gt;"</f>
        <v>　(一)高一男生組 &lt;共18 人，取 6 名&gt;</v>
      </c>
    </row>
    <row r="36" spans="1:11" x14ac:dyDescent="0.3">
      <c r="B36" s="20">
        <v>111</v>
      </c>
      <c r="C36" s="20" t="s">
        <v>957</v>
      </c>
      <c r="D36" s="20">
        <v>211</v>
      </c>
      <c r="E36" s="20" t="s">
        <v>414</v>
      </c>
      <c r="F36" s="20">
        <v>215</v>
      </c>
      <c r="G36" s="20" t="s">
        <v>468</v>
      </c>
      <c r="H36" s="20">
        <v>511</v>
      </c>
      <c r="I36" s="20" t="s">
        <v>600</v>
      </c>
      <c r="J36" s="20">
        <v>613</v>
      </c>
      <c r="K36" s="20" t="s">
        <v>654</v>
      </c>
    </row>
    <row r="37" spans="1:11" x14ac:dyDescent="0.3">
      <c r="B37" s="20">
        <v>112</v>
      </c>
      <c r="C37" s="20" t="s">
        <v>329</v>
      </c>
      <c r="D37" s="20">
        <v>212</v>
      </c>
      <c r="E37" s="20" t="s">
        <v>429</v>
      </c>
      <c r="F37" s="20">
        <v>411</v>
      </c>
      <c r="G37" s="20" t="s">
        <v>524</v>
      </c>
      <c r="H37" s="20">
        <v>512</v>
      </c>
      <c r="I37" s="20" t="s">
        <v>606</v>
      </c>
      <c r="J37" s="20">
        <v>614</v>
      </c>
      <c r="K37" s="20" t="s">
        <v>669</v>
      </c>
    </row>
    <row r="38" spans="1:11" x14ac:dyDescent="0.3">
      <c r="B38" s="20">
        <v>113</v>
      </c>
      <c r="C38" s="20" t="s">
        <v>352</v>
      </c>
      <c r="D38" s="20">
        <v>213</v>
      </c>
      <c r="E38" s="20" t="s">
        <v>441</v>
      </c>
      <c r="F38" s="20">
        <v>412</v>
      </c>
      <c r="G38" s="20" t="s">
        <v>539</v>
      </c>
      <c r="H38" s="20">
        <v>611</v>
      </c>
      <c r="I38" s="20" t="s">
        <v>626</v>
      </c>
      <c r="J38" s="21"/>
      <c r="K38" s="6"/>
    </row>
    <row r="39" spans="1:11" x14ac:dyDescent="0.3">
      <c r="B39" s="20">
        <v>114</v>
      </c>
      <c r="C39" s="20" t="s">
        <v>369</v>
      </c>
      <c r="D39" s="20">
        <v>214</v>
      </c>
      <c r="E39" s="20" t="s">
        <v>455</v>
      </c>
      <c r="F39" s="20">
        <v>413</v>
      </c>
      <c r="G39" s="20" t="s">
        <v>557</v>
      </c>
      <c r="H39" s="20">
        <v>612</v>
      </c>
      <c r="I39" s="20" t="s">
        <v>639</v>
      </c>
      <c r="J39" s="23"/>
      <c r="K39" s="6"/>
    </row>
    <row r="40" spans="1:11" x14ac:dyDescent="0.3">
      <c r="A40" s="1" t="str">
        <f>"　(二)高二男生組 &lt;共"&amp;COUNTA(B41:K44)/2&amp;" 人，取 6 名&gt;"</f>
        <v>　(二)高二男生組 &lt;共17 人，取 6 名&gt;</v>
      </c>
    </row>
    <row r="41" spans="1:11" x14ac:dyDescent="0.3">
      <c r="B41" s="20">
        <v>121</v>
      </c>
      <c r="C41" s="20" t="s">
        <v>235</v>
      </c>
      <c r="D41" s="20">
        <v>221</v>
      </c>
      <c r="E41" s="20" t="s">
        <v>236</v>
      </c>
      <c r="F41" s="20">
        <v>225</v>
      </c>
      <c r="G41" s="20" t="s">
        <v>78</v>
      </c>
      <c r="H41" s="20">
        <v>522</v>
      </c>
      <c r="I41" s="20" t="s">
        <v>79</v>
      </c>
      <c r="J41" s="20">
        <v>624</v>
      </c>
      <c r="K41" s="20" t="s">
        <v>701</v>
      </c>
    </row>
    <row r="42" spans="1:11" x14ac:dyDescent="0.3">
      <c r="B42" s="20">
        <v>122</v>
      </c>
      <c r="C42" s="20" t="s">
        <v>239</v>
      </c>
      <c r="D42" s="20">
        <v>222</v>
      </c>
      <c r="E42" s="20" t="s">
        <v>282</v>
      </c>
      <c r="F42" s="20">
        <v>421</v>
      </c>
      <c r="G42" s="20" t="s">
        <v>240</v>
      </c>
      <c r="H42" s="20">
        <v>621</v>
      </c>
      <c r="I42" s="20" t="s">
        <v>238</v>
      </c>
      <c r="J42" s="21"/>
      <c r="K42" s="6"/>
    </row>
    <row r="43" spans="1:11" x14ac:dyDescent="0.3">
      <c r="B43" s="20">
        <v>123</v>
      </c>
      <c r="C43" s="20" t="s">
        <v>241</v>
      </c>
      <c r="D43" s="20">
        <v>223</v>
      </c>
      <c r="E43" s="20" t="s">
        <v>116</v>
      </c>
      <c r="F43" s="20">
        <v>422</v>
      </c>
      <c r="G43" s="20" t="s">
        <v>573</v>
      </c>
      <c r="H43" s="20">
        <v>622</v>
      </c>
      <c r="I43" s="20" t="s">
        <v>687</v>
      </c>
      <c r="J43" s="21"/>
      <c r="K43" s="6"/>
    </row>
    <row r="44" spans="1:11" x14ac:dyDescent="0.3">
      <c r="B44" s="20">
        <v>124</v>
      </c>
      <c r="C44" s="20" t="s">
        <v>388</v>
      </c>
      <c r="D44" s="20">
        <v>224</v>
      </c>
      <c r="E44" s="20" t="s">
        <v>71</v>
      </c>
      <c r="F44" s="20">
        <v>423</v>
      </c>
      <c r="G44" s="20" t="s">
        <v>580</v>
      </c>
      <c r="H44" s="20">
        <v>623</v>
      </c>
      <c r="I44" s="20" t="s">
        <v>694</v>
      </c>
      <c r="J44" s="23"/>
      <c r="K44" s="6"/>
    </row>
    <row r="45" spans="1:11" x14ac:dyDescent="0.3">
      <c r="A45" s="1" t="str">
        <f>"　(三)高三男生組 &lt;共"&amp;COUNTA(B46:K49)/2&amp;" 人，取 6 名&gt;"</f>
        <v>　(三)高三男生組 &lt;共17 人，取 6 名&gt;</v>
      </c>
    </row>
    <row r="46" spans="1:11" x14ac:dyDescent="0.3">
      <c r="B46" s="20">
        <v>131</v>
      </c>
      <c r="C46" s="20" t="s">
        <v>396</v>
      </c>
      <c r="D46" s="20">
        <v>231</v>
      </c>
      <c r="E46" s="20" t="s">
        <v>246</v>
      </c>
      <c r="F46" s="20">
        <v>235</v>
      </c>
      <c r="G46" s="20" t="s">
        <v>89</v>
      </c>
      <c r="H46" s="20">
        <v>433</v>
      </c>
      <c r="I46" s="20" t="s">
        <v>86</v>
      </c>
      <c r="J46" s="20">
        <v>634</v>
      </c>
      <c r="K46" s="20" t="s">
        <v>46</v>
      </c>
    </row>
    <row r="47" spans="1:11" x14ac:dyDescent="0.3">
      <c r="B47" s="20">
        <v>132</v>
      </c>
      <c r="C47" s="20" t="s">
        <v>248</v>
      </c>
      <c r="D47" s="20">
        <v>232</v>
      </c>
      <c r="E47" s="20" t="s">
        <v>725</v>
      </c>
      <c r="F47" s="20">
        <v>331</v>
      </c>
      <c r="G47" s="20" t="s">
        <v>184</v>
      </c>
      <c r="H47" s="20">
        <v>631</v>
      </c>
      <c r="I47" s="20" t="s">
        <v>219</v>
      </c>
      <c r="J47" s="24"/>
      <c r="K47" s="24"/>
    </row>
    <row r="48" spans="1:11" x14ac:dyDescent="0.3">
      <c r="B48" s="20">
        <v>133</v>
      </c>
      <c r="C48" s="20" t="s">
        <v>121</v>
      </c>
      <c r="D48" s="20">
        <v>233</v>
      </c>
      <c r="E48" s="20" t="s">
        <v>273</v>
      </c>
      <c r="F48" s="20">
        <v>431</v>
      </c>
      <c r="G48" s="20" t="s">
        <v>586</v>
      </c>
      <c r="H48" s="20">
        <v>632</v>
      </c>
      <c r="I48" s="20" t="s">
        <v>712</v>
      </c>
      <c r="J48" s="24"/>
      <c r="K48" s="24"/>
    </row>
    <row r="49" spans="1:11" x14ac:dyDescent="0.3">
      <c r="B49" s="20">
        <v>134</v>
      </c>
      <c r="C49" s="20" t="s">
        <v>253</v>
      </c>
      <c r="D49" s="20">
        <v>234</v>
      </c>
      <c r="E49" s="20" t="s">
        <v>147</v>
      </c>
      <c r="F49" s="20">
        <v>432</v>
      </c>
      <c r="G49" s="20" t="s">
        <v>251</v>
      </c>
      <c r="H49" s="20">
        <v>633</v>
      </c>
      <c r="I49" s="20" t="s">
        <v>183</v>
      </c>
      <c r="J49" s="24"/>
      <c r="K49" s="24"/>
    </row>
    <row r="50" spans="1:11" x14ac:dyDescent="0.3">
      <c r="A50" s="1" t="str">
        <f>"　(四)高一女生組 &lt;共"&amp;COUNTA(B51:K54)/2&amp;" 人，取 6 名&gt;"</f>
        <v>　(四)高一女生組 &lt;共17 人，取 6 名&gt;</v>
      </c>
      <c r="B50" s="23"/>
      <c r="C50" s="6"/>
      <c r="D50" s="23"/>
      <c r="E50" s="6"/>
      <c r="F50" s="23"/>
      <c r="G50" s="6"/>
      <c r="H50" s="23"/>
      <c r="I50" s="6"/>
      <c r="J50" s="23"/>
      <c r="K50" s="6"/>
    </row>
    <row r="51" spans="1:11" x14ac:dyDescent="0.3">
      <c r="B51" s="20">
        <v>111</v>
      </c>
      <c r="C51" s="20" t="s">
        <v>316</v>
      </c>
      <c r="D51" s="20">
        <v>211</v>
      </c>
      <c r="E51" s="20" t="s">
        <v>416</v>
      </c>
      <c r="F51" s="20">
        <v>215</v>
      </c>
      <c r="G51" s="20" t="s">
        <v>463</v>
      </c>
      <c r="H51" s="20">
        <v>512</v>
      </c>
      <c r="I51" s="20" t="s">
        <v>602</v>
      </c>
      <c r="J51" s="20">
        <v>614</v>
      </c>
      <c r="K51" s="20" t="s">
        <v>662</v>
      </c>
    </row>
    <row r="52" spans="1:11" x14ac:dyDescent="0.3">
      <c r="B52" s="20">
        <v>112</v>
      </c>
      <c r="C52" s="20" t="s">
        <v>331</v>
      </c>
      <c r="D52" s="20">
        <v>212</v>
      </c>
      <c r="E52" s="20" t="s">
        <v>425</v>
      </c>
      <c r="F52" s="20">
        <v>411</v>
      </c>
      <c r="G52" s="20" t="s">
        <v>519</v>
      </c>
      <c r="H52" s="20">
        <v>611</v>
      </c>
      <c r="I52" s="20" t="s">
        <v>619</v>
      </c>
      <c r="J52" s="21"/>
      <c r="K52" s="6"/>
    </row>
    <row r="53" spans="1:11" x14ac:dyDescent="0.3">
      <c r="B53" s="20">
        <v>113</v>
      </c>
      <c r="C53" s="20" t="s">
        <v>345</v>
      </c>
      <c r="D53" s="20">
        <v>213</v>
      </c>
      <c r="E53" s="20" t="s">
        <v>436</v>
      </c>
      <c r="F53" s="20">
        <v>412</v>
      </c>
      <c r="G53" s="20" t="s">
        <v>532</v>
      </c>
      <c r="H53" s="20">
        <v>612</v>
      </c>
      <c r="I53" s="20" t="s">
        <v>633</v>
      </c>
      <c r="J53" s="21"/>
      <c r="K53" s="6"/>
    </row>
    <row r="54" spans="1:11" x14ac:dyDescent="0.3">
      <c r="B54" s="20">
        <v>114</v>
      </c>
      <c r="C54" s="20" t="s">
        <v>361</v>
      </c>
      <c r="D54" s="20">
        <v>214</v>
      </c>
      <c r="E54" s="20" t="s">
        <v>448</v>
      </c>
      <c r="F54" s="20">
        <v>413</v>
      </c>
      <c r="G54" s="20" t="s">
        <v>549</v>
      </c>
      <c r="H54" s="20">
        <v>613</v>
      </c>
      <c r="I54" s="20" t="s">
        <v>648</v>
      </c>
      <c r="J54" s="23"/>
      <c r="K54" s="6"/>
    </row>
    <row r="55" spans="1:11" x14ac:dyDescent="0.3">
      <c r="A55" s="1" t="str">
        <f>"　(五)高二女生組 &lt;共"&amp;COUNTA(B56:K59)/2&amp;" 人，取 6 名&gt;"</f>
        <v>　(五)高二女生組 &lt;共16 人，取 6 名&gt;</v>
      </c>
      <c r="B55" s="23"/>
      <c r="C55" s="6"/>
      <c r="D55" s="23"/>
      <c r="E55" s="6"/>
      <c r="F55" s="23"/>
      <c r="G55" s="6"/>
      <c r="H55" s="23"/>
      <c r="I55" s="6"/>
      <c r="J55" s="23"/>
      <c r="K55" s="6"/>
    </row>
    <row r="56" spans="1:11" x14ac:dyDescent="0.3">
      <c r="B56" s="20">
        <v>121</v>
      </c>
      <c r="C56" s="20" t="s">
        <v>376</v>
      </c>
      <c r="D56" s="20">
        <v>221</v>
      </c>
      <c r="E56" s="20" t="s">
        <v>100</v>
      </c>
      <c r="F56" s="20">
        <v>225</v>
      </c>
      <c r="G56" s="20" t="s">
        <v>492</v>
      </c>
      <c r="H56" s="20">
        <v>621</v>
      </c>
      <c r="I56" s="20" t="s">
        <v>258</v>
      </c>
      <c r="J56" s="21"/>
      <c r="K56" s="6"/>
    </row>
    <row r="57" spans="1:11" x14ac:dyDescent="0.3">
      <c r="B57" s="20">
        <v>122</v>
      </c>
      <c r="C57" s="20" t="s">
        <v>196</v>
      </c>
      <c r="D57" s="20">
        <v>222</v>
      </c>
      <c r="E57" s="20" t="s">
        <v>475</v>
      </c>
      <c r="F57" s="20">
        <v>421</v>
      </c>
      <c r="G57" s="20" t="s">
        <v>257</v>
      </c>
      <c r="H57" s="20">
        <v>622</v>
      </c>
      <c r="I57" s="20" t="s">
        <v>684</v>
      </c>
      <c r="J57" s="21"/>
      <c r="K57" s="6"/>
    </row>
    <row r="58" spans="1:11" x14ac:dyDescent="0.3">
      <c r="B58" s="20">
        <v>123</v>
      </c>
      <c r="C58" s="20" t="s">
        <v>382</v>
      </c>
      <c r="D58" s="20">
        <v>223</v>
      </c>
      <c r="E58" s="20" t="s">
        <v>481</v>
      </c>
      <c r="F58" s="20">
        <v>422</v>
      </c>
      <c r="G58" s="20" t="s">
        <v>571</v>
      </c>
      <c r="H58" s="20">
        <v>623</v>
      </c>
      <c r="I58" s="20" t="s">
        <v>261</v>
      </c>
      <c r="J58" s="21"/>
      <c r="K58" s="6"/>
    </row>
    <row r="59" spans="1:11" x14ac:dyDescent="0.3">
      <c r="B59" s="20">
        <v>124</v>
      </c>
      <c r="C59" s="20" t="s">
        <v>386</v>
      </c>
      <c r="D59" s="20">
        <v>224</v>
      </c>
      <c r="E59" s="20" t="s">
        <v>486</v>
      </c>
      <c r="F59" s="20">
        <v>423</v>
      </c>
      <c r="G59" s="20" t="s">
        <v>197</v>
      </c>
      <c r="H59" s="20">
        <v>624</v>
      </c>
      <c r="I59" s="20" t="s">
        <v>259</v>
      </c>
      <c r="J59" s="23"/>
      <c r="K59" s="6"/>
    </row>
    <row r="60" spans="1:11" x14ac:dyDescent="0.3">
      <c r="A60" s="1" t="str">
        <f>"　(六)高三女生組 &lt;共"&amp;COUNTA(B61:K64)/2&amp;" 人，取 6 名&gt;"</f>
        <v>　(六)高三女生組 &lt;共18 人，取 6 名&gt;</v>
      </c>
      <c r="B60" s="23"/>
      <c r="C60" s="6"/>
      <c r="D60" s="23"/>
      <c r="E60" s="6"/>
      <c r="F60" s="23"/>
      <c r="G60" s="6"/>
      <c r="H60" s="23"/>
      <c r="I60" s="6"/>
      <c r="J60" s="23"/>
      <c r="K60" s="6"/>
    </row>
    <row r="61" spans="1:11" x14ac:dyDescent="0.3">
      <c r="B61" s="20">
        <v>131</v>
      </c>
      <c r="C61" s="20" t="s">
        <v>393</v>
      </c>
      <c r="D61" s="20">
        <v>231</v>
      </c>
      <c r="E61" s="20" t="s">
        <v>497</v>
      </c>
      <c r="F61" s="20">
        <v>235</v>
      </c>
      <c r="G61" s="20" t="s">
        <v>26</v>
      </c>
      <c r="H61" s="20">
        <v>433</v>
      </c>
      <c r="I61" s="20" t="s">
        <v>152</v>
      </c>
      <c r="J61" s="20">
        <v>633</v>
      </c>
      <c r="K61" s="20" t="s">
        <v>716</v>
      </c>
    </row>
    <row r="62" spans="1:11" x14ac:dyDescent="0.3">
      <c r="B62" s="20">
        <v>132</v>
      </c>
      <c r="C62" s="20" t="s">
        <v>54</v>
      </c>
      <c r="D62" s="20">
        <v>232</v>
      </c>
      <c r="E62" s="20" t="s">
        <v>724</v>
      </c>
      <c r="F62" s="20">
        <v>331</v>
      </c>
      <c r="G62" s="20" t="s">
        <v>268</v>
      </c>
      <c r="H62" s="20">
        <v>531</v>
      </c>
      <c r="I62" s="20" t="s">
        <v>612</v>
      </c>
      <c r="J62" s="20">
        <v>634</v>
      </c>
      <c r="K62" s="20" t="s">
        <v>272</v>
      </c>
    </row>
    <row r="63" spans="1:11" x14ac:dyDescent="0.3">
      <c r="B63" s="20">
        <v>133</v>
      </c>
      <c r="C63" s="20" t="s">
        <v>267</v>
      </c>
      <c r="D63" s="20">
        <v>233</v>
      </c>
      <c r="E63" s="20" t="s">
        <v>500</v>
      </c>
      <c r="F63" s="20">
        <v>431</v>
      </c>
      <c r="G63" s="20" t="s">
        <v>249</v>
      </c>
      <c r="H63" s="20">
        <v>631</v>
      </c>
      <c r="I63" s="20" t="s">
        <v>133</v>
      </c>
      <c r="J63" s="24"/>
      <c r="K63" s="24"/>
    </row>
    <row r="64" spans="1:11" x14ac:dyDescent="0.3">
      <c r="B64" s="20">
        <v>134</v>
      </c>
      <c r="C64" s="20" t="s">
        <v>61</v>
      </c>
      <c r="D64" s="20">
        <v>234</v>
      </c>
      <c r="E64" s="20" t="s">
        <v>206</v>
      </c>
      <c r="F64" s="20">
        <v>432</v>
      </c>
      <c r="G64" s="20" t="s">
        <v>286</v>
      </c>
      <c r="H64" s="20">
        <v>632</v>
      </c>
      <c r="I64" s="20" t="s">
        <v>306</v>
      </c>
      <c r="J64" s="24"/>
      <c r="K64" s="24"/>
    </row>
    <row r="66" spans="1:11" x14ac:dyDescent="0.3">
      <c r="A66" s="1" t="s">
        <v>965</v>
      </c>
    </row>
    <row r="67" spans="1:11" x14ac:dyDescent="0.3">
      <c r="A67" s="1" t="str">
        <f>"　(一)高一男生組 &lt;共"&amp;COUNTA(B68:K71)/2&amp;" 人，取 6 名&gt;"</f>
        <v>　(一)高一男生組 &lt;共16 人，取 6 名&gt;</v>
      </c>
    </row>
    <row r="68" spans="1:11" x14ac:dyDescent="0.3">
      <c r="B68" s="20">
        <v>111</v>
      </c>
      <c r="C68" s="20" t="s">
        <v>323</v>
      </c>
      <c r="D68" s="20">
        <v>212</v>
      </c>
      <c r="E68" s="20" t="s">
        <v>428</v>
      </c>
      <c r="F68" s="20">
        <v>411</v>
      </c>
      <c r="G68" s="20" t="s">
        <v>523</v>
      </c>
      <c r="H68" s="20">
        <v>611</v>
      </c>
      <c r="I68" s="20" t="s">
        <v>625</v>
      </c>
      <c r="J68" s="18"/>
      <c r="K68" s="19"/>
    </row>
    <row r="69" spans="1:11" x14ac:dyDescent="0.3">
      <c r="B69" s="20">
        <v>112</v>
      </c>
      <c r="C69" s="20" t="s">
        <v>337</v>
      </c>
      <c r="D69" s="20">
        <v>213</v>
      </c>
      <c r="E69" s="20" t="s">
        <v>440</v>
      </c>
      <c r="F69" s="20">
        <v>412</v>
      </c>
      <c r="G69" s="20" t="s">
        <v>538</v>
      </c>
      <c r="H69" s="20">
        <v>612</v>
      </c>
      <c r="I69" s="20" t="s">
        <v>638</v>
      </c>
      <c r="J69" s="15"/>
      <c r="K69" s="15"/>
    </row>
    <row r="70" spans="1:11" x14ac:dyDescent="0.3">
      <c r="B70" s="20">
        <v>113</v>
      </c>
      <c r="C70" s="20" t="s">
        <v>351</v>
      </c>
      <c r="D70" s="20">
        <v>214</v>
      </c>
      <c r="E70" s="20" t="s">
        <v>454</v>
      </c>
      <c r="F70" s="20">
        <v>413</v>
      </c>
      <c r="G70" s="20" t="s">
        <v>556</v>
      </c>
      <c r="H70" s="20">
        <v>613</v>
      </c>
      <c r="I70" s="20" t="s">
        <v>653</v>
      </c>
      <c r="J70" s="15"/>
      <c r="K70" s="15"/>
    </row>
    <row r="71" spans="1:11" x14ac:dyDescent="0.3">
      <c r="B71" s="20">
        <v>114</v>
      </c>
      <c r="C71" s="20" t="s">
        <v>368</v>
      </c>
      <c r="D71" s="20">
        <v>215</v>
      </c>
      <c r="E71" s="20" t="s">
        <v>467</v>
      </c>
      <c r="F71" s="20">
        <v>512</v>
      </c>
      <c r="G71" s="20" t="s">
        <v>605</v>
      </c>
      <c r="H71" s="20">
        <v>614</v>
      </c>
      <c r="I71" s="20" t="s">
        <v>668</v>
      </c>
      <c r="J71" s="15"/>
      <c r="K71" s="15"/>
    </row>
    <row r="72" spans="1:11" x14ac:dyDescent="0.3">
      <c r="A72" s="1" t="str">
        <f>"　(二)高二男生組 &lt;共"&amp;COUNTA(B73:K76)/2&amp;" 人，取 6 名&gt;"</f>
        <v>　(二)高二男生組 &lt;共16 人，取 6 名&gt;</v>
      </c>
    </row>
    <row r="73" spans="1:11" x14ac:dyDescent="0.3">
      <c r="B73" s="20">
        <v>121</v>
      </c>
      <c r="C73" s="20" t="s">
        <v>274</v>
      </c>
      <c r="D73" s="20">
        <v>221</v>
      </c>
      <c r="E73" s="20" t="s">
        <v>275</v>
      </c>
      <c r="F73" s="20">
        <v>225</v>
      </c>
      <c r="G73" s="20" t="s">
        <v>35</v>
      </c>
      <c r="H73" s="20">
        <v>621</v>
      </c>
      <c r="I73" s="20" t="s">
        <v>680</v>
      </c>
      <c r="J73" s="18"/>
      <c r="K73" s="19"/>
    </row>
    <row r="74" spans="1:11" x14ac:dyDescent="0.3">
      <c r="B74" s="20">
        <v>122</v>
      </c>
      <c r="C74" s="20" t="s">
        <v>380</v>
      </c>
      <c r="D74" s="20">
        <v>222</v>
      </c>
      <c r="E74" s="20" t="s">
        <v>277</v>
      </c>
      <c r="F74" s="20">
        <v>421</v>
      </c>
      <c r="G74" s="20" t="s">
        <v>168</v>
      </c>
      <c r="H74" s="20">
        <v>622</v>
      </c>
      <c r="I74" s="20" t="s">
        <v>686</v>
      </c>
      <c r="J74" s="15"/>
      <c r="K74" s="15"/>
    </row>
    <row r="75" spans="1:11" x14ac:dyDescent="0.3">
      <c r="B75" s="20">
        <v>123</v>
      </c>
      <c r="C75" s="20" t="s">
        <v>278</v>
      </c>
      <c r="D75" s="20">
        <v>223</v>
      </c>
      <c r="E75" s="20" t="s">
        <v>279</v>
      </c>
      <c r="F75" s="20">
        <v>422</v>
      </c>
      <c r="G75" s="20" t="s">
        <v>572</v>
      </c>
      <c r="H75" s="20">
        <v>623</v>
      </c>
      <c r="I75" s="20" t="s">
        <v>693</v>
      </c>
      <c r="J75" s="15"/>
      <c r="K75" s="15"/>
    </row>
    <row r="76" spans="1:11" x14ac:dyDescent="0.3">
      <c r="B76" s="20">
        <v>124</v>
      </c>
      <c r="C76" s="20" t="s">
        <v>280</v>
      </c>
      <c r="D76" s="20">
        <v>224</v>
      </c>
      <c r="E76" s="20" t="s">
        <v>244</v>
      </c>
      <c r="F76" s="20">
        <v>423</v>
      </c>
      <c r="G76" s="20" t="s">
        <v>36</v>
      </c>
      <c r="H76" s="20">
        <v>624</v>
      </c>
      <c r="I76" s="20" t="s">
        <v>700</v>
      </c>
      <c r="J76" s="15"/>
      <c r="K76" s="15"/>
    </row>
    <row r="77" spans="1:11" x14ac:dyDescent="0.3">
      <c r="A77" s="1" t="str">
        <f>"　(三)高三男生組 &lt;共"&amp;COUNTA(B78:K81)/2&amp;" 人，取 6 名&gt;"</f>
        <v>　(三)高三男生組 &lt;共18 人，取 6 名&gt;</v>
      </c>
    </row>
    <row r="78" spans="1:11" x14ac:dyDescent="0.3">
      <c r="B78" s="20">
        <v>131</v>
      </c>
      <c r="C78" s="20" t="s">
        <v>395</v>
      </c>
      <c r="D78" s="20">
        <v>231</v>
      </c>
      <c r="E78" s="20" t="s">
        <v>120</v>
      </c>
      <c r="F78" s="20">
        <v>235</v>
      </c>
      <c r="G78" s="20" t="s">
        <v>283</v>
      </c>
      <c r="H78" s="20">
        <v>433</v>
      </c>
      <c r="I78" s="20" t="s">
        <v>289</v>
      </c>
      <c r="J78" s="20">
        <v>633</v>
      </c>
      <c r="K78" s="20" t="s">
        <v>188</v>
      </c>
    </row>
    <row r="79" spans="1:11" x14ac:dyDescent="0.3">
      <c r="B79" s="20">
        <v>132</v>
      </c>
      <c r="C79" s="20" t="s">
        <v>285</v>
      </c>
      <c r="D79" s="20">
        <v>232</v>
      </c>
      <c r="E79" s="20" t="s">
        <v>726</v>
      </c>
      <c r="F79" s="20">
        <v>331</v>
      </c>
      <c r="G79" s="20" t="s">
        <v>512</v>
      </c>
      <c r="H79" s="20">
        <v>531</v>
      </c>
      <c r="I79" s="20" t="s">
        <v>284</v>
      </c>
      <c r="J79" s="20">
        <v>634</v>
      </c>
      <c r="K79" s="20" t="s">
        <v>290</v>
      </c>
    </row>
    <row r="80" spans="1:11" x14ac:dyDescent="0.3">
      <c r="B80" s="20">
        <v>133</v>
      </c>
      <c r="C80" s="20" t="s">
        <v>406</v>
      </c>
      <c r="D80" s="20">
        <v>233</v>
      </c>
      <c r="E80" s="20" t="s">
        <v>25</v>
      </c>
      <c r="F80" s="20">
        <v>431</v>
      </c>
      <c r="G80" s="20" t="s">
        <v>585</v>
      </c>
      <c r="H80" s="20">
        <v>631</v>
      </c>
      <c r="I80" s="20" t="s">
        <v>708</v>
      </c>
      <c r="J80" s="24"/>
      <c r="K80" s="24"/>
    </row>
    <row r="81" spans="1:11" x14ac:dyDescent="0.3">
      <c r="B81" s="20">
        <v>134</v>
      </c>
      <c r="C81" s="20" t="s">
        <v>287</v>
      </c>
      <c r="D81" s="20">
        <v>234</v>
      </c>
      <c r="E81" s="20" t="s">
        <v>43</v>
      </c>
      <c r="F81" s="20">
        <v>432</v>
      </c>
      <c r="G81" s="20" t="s">
        <v>286</v>
      </c>
      <c r="H81" s="20">
        <v>632</v>
      </c>
      <c r="I81" s="20" t="s">
        <v>193</v>
      </c>
      <c r="J81" s="24"/>
      <c r="K81" s="24"/>
    </row>
    <row r="82" spans="1:11" x14ac:dyDescent="0.3">
      <c r="A82" s="1" t="str">
        <f>"　(四)高一女生組 &lt;共"&amp;COUNTA(B83:K86)/2&amp;" 人，取 6 名&gt;"</f>
        <v>　(四)高一女生組 &lt;共16 人，取 6 名&gt;</v>
      </c>
    </row>
    <row r="83" spans="1:11" x14ac:dyDescent="0.3">
      <c r="B83" s="20">
        <v>111</v>
      </c>
      <c r="C83" s="20" t="s">
        <v>315</v>
      </c>
      <c r="D83" s="20">
        <v>211</v>
      </c>
      <c r="E83" s="20" t="s">
        <v>415</v>
      </c>
      <c r="F83" s="20">
        <v>215</v>
      </c>
      <c r="G83" s="20" t="s">
        <v>462</v>
      </c>
      <c r="H83" s="20">
        <v>611</v>
      </c>
      <c r="I83" s="20" t="s">
        <v>618</v>
      </c>
      <c r="J83" s="18"/>
      <c r="K83" s="19"/>
    </row>
    <row r="84" spans="1:11" x14ac:dyDescent="0.3">
      <c r="B84" s="20">
        <v>112</v>
      </c>
      <c r="C84" s="20" t="s">
        <v>330</v>
      </c>
      <c r="D84" s="20">
        <v>212</v>
      </c>
      <c r="E84" s="20" t="s">
        <v>424</v>
      </c>
      <c r="F84" s="20">
        <v>411</v>
      </c>
      <c r="G84" s="20" t="s">
        <v>518</v>
      </c>
      <c r="H84" s="20">
        <v>612</v>
      </c>
      <c r="I84" s="20" t="s">
        <v>632</v>
      </c>
      <c r="J84" s="15"/>
      <c r="K84" s="15"/>
    </row>
    <row r="85" spans="1:11" x14ac:dyDescent="0.3">
      <c r="B85" s="20">
        <v>113</v>
      </c>
      <c r="C85" s="20" t="s">
        <v>344</v>
      </c>
      <c r="D85" s="20">
        <v>213</v>
      </c>
      <c r="E85" s="20" t="s">
        <v>435</v>
      </c>
      <c r="F85" s="20">
        <v>412</v>
      </c>
      <c r="G85" s="20" t="s">
        <v>531</v>
      </c>
      <c r="H85" s="20">
        <v>613</v>
      </c>
      <c r="I85" s="20" t="s">
        <v>647</v>
      </c>
      <c r="J85" s="15"/>
      <c r="K85" s="15"/>
    </row>
    <row r="86" spans="1:11" x14ac:dyDescent="0.3">
      <c r="B86" s="20">
        <v>114</v>
      </c>
      <c r="C86" s="20" t="s">
        <v>360</v>
      </c>
      <c r="D86" s="20">
        <v>214</v>
      </c>
      <c r="E86" s="20" t="s">
        <v>447</v>
      </c>
      <c r="F86" s="20">
        <v>413</v>
      </c>
      <c r="G86" s="20" t="s">
        <v>548</v>
      </c>
      <c r="H86" s="20">
        <v>614</v>
      </c>
      <c r="I86" s="20" t="s">
        <v>661</v>
      </c>
      <c r="J86" s="15"/>
      <c r="K86" s="15"/>
    </row>
    <row r="87" spans="1:11" x14ac:dyDescent="0.3">
      <c r="A87" s="1" t="str">
        <f>"　(五)高二女生組 &lt;共"&amp;COUNTA(B88:K91)/2&amp;" 人，取 6 名&gt;"</f>
        <v>　(五)高二女生組 &lt;共16 人，取 6 名&gt;</v>
      </c>
    </row>
    <row r="88" spans="1:11" x14ac:dyDescent="0.3">
      <c r="B88" s="20">
        <v>121</v>
      </c>
      <c r="C88" s="20" t="s">
        <v>291</v>
      </c>
      <c r="D88" s="20">
        <v>221</v>
      </c>
      <c r="E88" s="20" t="s">
        <v>292</v>
      </c>
      <c r="F88" s="20">
        <v>225</v>
      </c>
      <c r="G88" s="20" t="s">
        <v>491</v>
      </c>
      <c r="H88" s="20">
        <v>621</v>
      </c>
      <c r="I88" s="20" t="s">
        <v>676</v>
      </c>
      <c r="J88" s="3"/>
    </row>
    <row r="89" spans="1:11" x14ac:dyDescent="0.3">
      <c r="B89" s="20">
        <v>122</v>
      </c>
      <c r="C89" s="20" t="s">
        <v>379</v>
      </c>
      <c r="D89" s="20">
        <v>222</v>
      </c>
      <c r="E89" s="20" t="s">
        <v>294</v>
      </c>
      <c r="F89" s="20">
        <v>421</v>
      </c>
      <c r="G89" s="20" t="s">
        <v>563</v>
      </c>
      <c r="H89" s="20">
        <v>622</v>
      </c>
      <c r="I89" s="25" t="s">
        <v>683</v>
      </c>
      <c r="J89" s="3"/>
    </row>
    <row r="90" spans="1:11" x14ac:dyDescent="0.3">
      <c r="B90" s="20">
        <v>123</v>
      </c>
      <c r="C90" s="20" t="s">
        <v>295</v>
      </c>
      <c r="D90" s="20">
        <v>223</v>
      </c>
      <c r="E90" s="20" t="s">
        <v>296</v>
      </c>
      <c r="F90" s="20">
        <v>422</v>
      </c>
      <c r="G90" s="20" t="s">
        <v>570</v>
      </c>
      <c r="H90" s="20">
        <v>623</v>
      </c>
      <c r="I90" s="20" t="s">
        <v>690</v>
      </c>
      <c r="J90" s="3"/>
    </row>
    <row r="91" spans="1:11" x14ac:dyDescent="0.3">
      <c r="B91" s="20">
        <v>124</v>
      </c>
      <c r="C91" s="20" t="s">
        <v>385</v>
      </c>
      <c r="D91" s="20">
        <v>224</v>
      </c>
      <c r="E91" s="20" t="s">
        <v>299</v>
      </c>
      <c r="F91" s="20">
        <v>423</v>
      </c>
      <c r="G91" s="20" t="s">
        <v>577</v>
      </c>
      <c r="H91" s="20">
        <v>624</v>
      </c>
      <c r="I91" s="20" t="s">
        <v>301</v>
      </c>
    </row>
    <row r="92" spans="1:11" x14ac:dyDescent="0.3">
      <c r="A92" s="1" t="str">
        <f>"　(六)高三女生組 &lt;共"&amp;COUNTA(B93:K96)/2&amp;" 人，取 6 名&gt;"</f>
        <v>　(六)高三女生組 &lt;共17 人，取 6 名&gt;</v>
      </c>
    </row>
    <row r="93" spans="1:11" x14ac:dyDescent="0.3">
      <c r="B93" s="20">
        <v>131</v>
      </c>
      <c r="C93" s="20" t="s">
        <v>392</v>
      </c>
      <c r="D93" s="20">
        <v>231</v>
      </c>
      <c r="E93" s="20" t="s">
        <v>263</v>
      </c>
      <c r="F93" s="20">
        <v>235</v>
      </c>
      <c r="G93" s="20" t="s">
        <v>304</v>
      </c>
      <c r="H93" s="20">
        <v>433</v>
      </c>
      <c r="I93" s="20" t="s">
        <v>310</v>
      </c>
      <c r="J93" s="20">
        <v>634</v>
      </c>
      <c r="K93" s="20" t="s">
        <v>311</v>
      </c>
    </row>
    <row r="94" spans="1:11" x14ac:dyDescent="0.3">
      <c r="B94" s="20">
        <v>132</v>
      </c>
      <c r="C94" s="20" t="s">
        <v>398</v>
      </c>
      <c r="D94" s="20">
        <v>232</v>
      </c>
      <c r="E94" s="20" t="s">
        <v>727</v>
      </c>
      <c r="F94" s="20">
        <v>331</v>
      </c>
      <c r="G94" s="20" t="s">
        <v>510</v>
      </c>
      <c r="H94" s="20">
        <v>631</v>
      </c>
      <c r="I94" s="20" t="s">
        <v>305</v>
      </c>
      <c r="J94" s="26"/>
      <c r="K94" s="27"/>
    </row>
    <row r="95" spans="1:11" x14ac:dyDescent="0.3">
      <c r="B95" s="20">
        <v>133</v>
      </c>
      <c r="C95" s="20" t="s">
        <v>307</v>
      </c>
      <c r="D95" s="20">
        <v>233</v>
      </c>
      <c r="E95" s="20" t="s">
        <v>499</v>
      </c>
      <c r="F95" s="20">
        <v>431</v>
      </c>
      <c r="G95" s="20" t="s">
        <v>583</v>
      </c>
      <c r="H95" s="20">
        <v>632</v>
      </c>
      <c r="I95" s="20" t="s">
        <v>233</v>
      </c>
      <c r="J95" s="24"/>
      <c r="K95" s="24"/>
    </row>
    <row r="96" spans="1:11" x14ac:dyDescent="0.3">
      <c r="B96" s="20">
        <v>134</v>
      </c>
      <c r="C96" s="20" t="s">
        <v>134</v>
      </c>
      <c r="D96" s="20">
        <v>234</v>
      </c>
      <c r="E96" s="20" t="s">
        <v>207</v>
      </c>
      <c r="F96" s="20">
        <v>432</v>
      </c>
      <c r="G96" s="20" t="s">
        <v>308</v>
      </c>
      <c r="H96" s="20">
        <v>633</v>
      </c>
      <c r="I96" s="20" t="s">
        <v>309</v>
      </c>
      <c r="J96" s="24"/>
      <c r="K96" s="24"/>
    </row>
  </sheetData>
  <mergeCells count="1">
    <mergeCell ref="A1:K1"/>
  </mergeCells>
  <phoneticPr fontId="1" type="noConversion"/>
  <pageMargins left="0.75" right="0.75" top="1" bottom="1" header="0.5" footer="0.5"/>
  <pageSetup paperSize="9" orientation="portrait" r:id="rId1"/>
  <headerFooter alignWithMargins="0"/>
  <rowBreaks count="2" manualBreakCount="2">
    <brk id="33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4"/>
  <sheetViews>
    <sheetView view="pageBreakPreview" topLeftCell="A28" zoomScale="120" zoomScaleSheetLayoutView="120" workbookViewId="0">
      <selection activeCell="A314" sqref="A314:I334"/>
    </sheetView>
  </sheetViews>
  <sheetFormatPr defaultColWidth="9" defaultRowHeight="16.2" x14ac:dyDescent="0.3"/>
  <cols>
    <col min="1" max="1" width="8.6640625" style="1" customWidth="1"/>
    <col min="2" max="2" width="4.6640625" style="1" customWidth="1"/>
    <col min="3" max="3" width="8.6640625" style="1" customWidth="1"/>
    <col min="4" max="4" width="4.6640625" style="1" customWidth="1"/>
    <col min="5" max="5" width="8.6640625" style="1" customWidth="1"/>
    <col min="6" max="6" width="4.6640625" style="1" customWidth="1"/>
    <col min="7" max="7" width="8.6640625" style="1" customWidth="1"/>
    <col min="8" max="8" width="4.6640625" style="1" customWidth="1"/>
    <col min="9" max="9" width="8.6640625" style="1" customWidth="1"/>
    <col min="10" max="10" width="4.6640625" style="1" customWidth="1"/>
    <col min="11" max="11" width="8.6640625" style="1" customWidth="1"/>
    <col min="12" max="12" width="4.6640625" style="1" customWidth="1"/>
    <col min="13" max="13" width="8.6640625" style="1" customWidth="1"/>
    <col min="14" max="16384" width="9" style="1"/>
  </cols>
  <sheetData>
    <row r="1" spans="1:13" ht="30.6" x14ac:dyDescent="0.55000000000000004">
      <c r="A1" s="28" t="s">
        <v>964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0.100000000000001" customHeight="1" x14ac:dyDescent="0.3">
      <c r="A2" s="1" t="s">
        <v>2</v>
      </c>
    </row>
    <row r="3" spans="1:13" ht="20.100000000000001" customHeight="1" x14ac:dyDescent="0.3">
      <c r="A3" s="1" t="str">
        <f>"　(一)高一男生組 &lt;共 " &amp;COUNTA(B5:B7,D5:D7,F5:F7,H5:H7,J5:J7,L5:L7) &amp; "人，分三組，每組取 1 名另擇優 3 名，參加決賽&gt;"</f>
        <v>　(一)高一男生組 &lt;共 18人，分三組，每組取 1 名另擇優 3 名，參加決賽&gt;</v>
      </c>
    </row>
    <row r="4" spans="1:13" ht="20.100000000000001" customHeight="1" x14ac:dyDescent="0.3">
      <c r="A4" s="4"/>
      <c r="B4" s="29" t="s">
        <v>3</v>
      </c>
      <c r="C4" s="30"/>
      <c r="D4" s="29" t="s">
        <v>4</v>
      </c>
      <c r="E4" s="30"/>
      <c r="F4" s="29" t="s">
        <v>5</v>
      </c>
      <c r="G4" s="30"/>
      <c r="H4" s="29" t="s">
        <v>6</v>
      </c>
      <c r="I4" s="30"/>
      <c r="J4" s="29" t="s">
        <v>7</v>
      </c>
      <c r="K4" s="30"/>
      <c r="L4" s="29" t="s">
        <v>8</v>
      </c>
      <c r="M4" s="30"/>
    </row>
    <row r="5" spans="1:13" ht="20.100000000000001" customHeight="1" thickBot="1" x14ac:dyDescent="0.35">
      <c r="A5" s="5" t="s">
        <v>9</v>
      </c>
      <c r="B5" s="11">
        <v>213</v>
      </c>
      <c r="C5" s="12" t="s">
        <v>442</v>
      </c>
      <c r="D5" s="11">
        <v>113</v>
      </c>
      <c r="E5" s="12" t="s">
        <v>354</v>
      </c>
      <c r="F5" s="11">
        <v>111</v>
      </c>
      <c r="G5" s="12" t="s">
        <v>325</v>
      </c>
      <c r="H5" s="11">
        <v>212</v>
      </c>
      <c r="I5" s="12" t="s">
        <v>423</v>
      </c>
      <c r="J5" s="11">
        <v>511</v>
      </c>
      <c r="K5" s="12" t="s">
        <v>598</v>
      </c>
      <c r="L5" s="11">
        <v>112</v>
      </c>
      <c r="M5" s="12" t="s">
        <v>339</v>
      </c>
    </row>
    <row r="6" spans="1:13" ht="20.100000000000001" customHeight="1" thickBot="1" x14ac:dyDescent="0.35">
      <c r="A6" s="5" t="s">
        <v>10</v>
      </c>
      <c r="B6" s="11">
        <v>114</v>
      </c>
      <c r="C6" s="12" t="s">
        <v>371</v>
      </c>
      <c r="D6" s="11">
        <v>613</v>
      </c>
      <c r="E6" s="12" t="s">
        <v>655</v>
      </c>
      <c r="F6" s="11">
        <v>412</v>
      </c>
      <c r="G6" s="12" t="s">
        <v>541</v>
      </c>
      <c r="H6" s="11">
        <v>413</v>
      </c>
      <c r="I6" s="12" t="s">
        <v>559</v>
      </c>
      <c r="J6" s="11">
        <v>214</v>
      </c>
      <c r="K6" s="12" t="s">
        <v>446</v>
      </c>
      <c r="L6" s="11">
        <v>211</v>
      </c>
      <c r="M6" s="12" t="s">
        <v>419</v>
      </c>
    </row>
    <row r="7" spans="1:13" ht="20.100000000000001" customHeight="1" thickBot="1" x14ac:dyDescent="0.35">
      <c r="A7" s="5" t="s">
        <v>11</v>
      </c>
      <c r="B7" s="11">
        <v>411</v>
      </c>
      <c r="C7" s="12" t="s">
        <v>732</v>
      </c>
      <c r="D7" s="11">
        <v>611</v>
      </c>
      <c r="E7" s="12" t="s">
        <v>628</v>
      </c>
      <c r="F7" s="11">
        <v>215</v>
      </c>
      <c r="G7" s="12" t="s">
        <v>470</v>
      </c>
      <c r="H7" s="11">
        <v>512</v>
      </c>
      <c r="I7" s="12" t="s">
        <v>608</v>
      </c>
      <c r="J7" s="11">
        <v>612</v>
      </c>
      <c r="K7" s="12" t="s">
        <v>641</v>
      </c>
      <c r="L7" s="11">
        <v>614</v>
      </c>
      <c r="M7" s="12" t="s">
        <v>671</v>
      </c>
    </row>
    <row r="8" spans="1:13" ht="20.100000000000001" customHeight="1" x14ac:dyDescent="0.3">
      <c r="A8" s="7"/>
      <c r="B8" s="8"/>
      <c r="C8" s="6"/>
      <c r="D8" s="8"/>
      <c r="E8" s="6"/>
      <c r="F8" s="8"/>
      <c r="G8" s="6"/>
      <c r="H8" s="8"/>
      <c r="I8" s="6"/>
      <c r="J8" s="8"/>
      <c r="K8" s="6"/>
      <c r="L8" s="8"/>
      <c r="M8" s="6"/>
    </row>
    <row r="9" spans="1:13" ht="20.100000000000001" customHeight="1" x14ac:dyDescent="0.3">
      <c r="A9" s="1" t="str">
        <f>"　(二)高二男生組 &lt;共 " &amp; COUNTA(B11:B13,D11:D13,F11:F13,H11:H13,J11:J13,L11:L13) &amp;"人，分三組，每組取 1 名另擇優 3 名，參加決賽&gt;"</f>
        <v>　(二)高二男生組 &lt;共 18人，分三組，每組取 1 名另擇優 3 名，參加決賽&gt;</v>
      </c>
    </row>
    <row r="10" spans="1:13" ht="20.100000000000001" customHeight="1" x14ac:dyDescent="0.3">
      <c r="A10" s="4"/>
      <c r="B10" s="29" t="s">
        <v>3</v>
      </c>
      <c r="C10" s="30"/>
      <c r="D10" s="29" t="s">
        <v>4</v>
      </c>
      <c r="E10" s="30"/>
      <c r="F10" s="29" t="s">
        <v>5</v>
      </c>
      <c r="G10" s="30"/>
      <c r="H10" s="29" t="s">
        <v>6</v>
      </c>
      <c r="I10" s="30"/>
      <c r="J10" s="29" t="s">
        <v>7</v>
      </c>
      <c r="K10" s="30"/>
      <c r="L10" s="29" t="s">
        <v>8</v>
      </c>
      <c r="M10" s="30"/>
    </row>
    <row r="11" spans="1:13" ht="20.100000000000001" customHeight="1" thickBot="1" x14ac:dyDescent="0.35">
      <c r="A11" s="5" t="s">
        <v>9</v>
      </c>
      <c r="B11" s="11">
        <v>225</v>
      </c>
      <c r="C11" s="12" t="s">
        <v>276</v>
      </c>
      <c r="D11" s="11">
        <v>522</v>
      </c>
      <c r="E11" s="12" t="s">
        <v>37</v>
      </c>
      <c r="F11" s="11">
        <v>423</v>
      </c>
      <c r="G11" s="12" t="s">
        <v>75</v>
      </c>
      <c r="H11" s="11">
        <v>123</v>
      </c>
      <c r="I11" s="12" t="s">
        <v>80</v>
      </c>
      <c r="J11" s="11">
        <v>521</v>
      </c>
      <c r="K11" s="12" t="s">
        <v>169</v>
      </c>
      <c r="L11" s="11">
        <v>221</v>
      </c>
      <c r="M11" s="12" t="s">
        <v>77</v>
      </c>
    </row>
    <row r="12" spans="1:13" ht="20.100000000000001" customHeight="1" thickBot="1" x14ac:dyDescent="0.35">
      <c r="A12" s="5" t="s">
        <v>10</v>
      </c>
      <c r="B12" s="11">
        <v>224</v>
      </c>
      <c r="C12" s="12" t="s">
        <v>489</v>
      </c>
      <c r="D12" s="11">
        <v>124</v>
      </c>
      <c r="E12" s="12" t="s">
        <v>243</v>
      </c>
      <c r="F12" s="11">
        <v>223</v>
      </c>
      <c r="G12" s="12" t="s">
        <v>67</v>
      </c>
      <c r="H12" s="11">
        <v>421</v>
      </c>
      <c r="I12" s="12" t="s">
        <v>66</v>
      </c>
      <c r="J12" s="11">
        <v>422</v>
      </c>
      <c r="K12" s="12" t="s">
        <v>569</v>
      </c>
      <c r="L12" s="11">
        <v>624</v>
      </c>
      <c r="M12" s="12" t="s">
        <v>703</v>
      </c>
    </row>
    <row r="13" spans="1:13" ht="20.100000000000001" customHeight="1" thickBot="1" x14ac:dyDescent="0.35">
      <c r="A13" s="5" t="s">
        <v>11</v>
      </c>
      <c r="B13" s="11">
        <v>622</v>
      </c>
      <c r="C13" s="12" t="s">
        <v>730</v>
      </c>
      <c r="D13" s="11">
        <v>121</v>
      </c>
      <c r="E13" s="12" t="s">
        <v>73</v>
      </c>
      <c r="F13" s="11">
        <v>621</v>
      </c>
      <c r="G13" s="12" t="s">
        <v>74</v>
      </c>
      <c r="H13" s="11">
        <v>122</v>
      </c>
      <c r="I13" s="12" t="s">
        <v>118</v>
      </c>
      <c r="J13" s="11">
        <v>222</v>
      </c>
      <c r="K13" s="12" t="s">
        <v>72</v>
      </c>
      <c r="L13" s="11">
        <v>623</v>
      </c>
      <c r="M13" s="12" t="s">
        <v>69</v>
      </c>
    </row>
    <row r="14" spans="1:13" ht="20.100000000000001" customHeight="1" x14ac:dyDescent="0.3">
      <c r="A14" s="7"/>
      <c r="B14" s="8"/>
      <c r="C14" s="6"/>
      <c r="D14" s="8"/>
      <c r="E14" s="6"/>
      <c r="F14" s="8"/>
      <c r="G14" s="6"/>
      <c r="H14" s="8"/>
      <c r="I14" s="6"/>
      <c r="J14" s="8"/>
      <c r="K14" s="6"/>
      <c r="L14" s="8"/>
      <c r="M14" s="6"/>
    </row>
    <row r="15" spans="1:13" ht="20.100000000000001" customHeight="1" x14ac:dyDescent="0.3">
      <c r="A15" s="1" t="str">
        <f>"　(三)高三男生組 &lt;共 " &amp; COUNTA(B17:B19,D17:D19,F17:F19,H17:H19,J17:J19,L17:L19) &amp;"人，分三組，每組取 1 名另擇優 3 名，參加決賽&gt;"</f>
        <v>　(三)高三男生組 &lt;共 18人，分三組，每組取 1 名另擇優 3 名，參加決賽&gt;</v>
      </c>
    </row>
    <row r="16" spans="1:13" ht="20.100000000000001" customHeight="1" x14ac:dyDescent="0.3">
      <c r="A16" s="4"/>
      <c r="B16" s="29" t="s">
        <v>3</v>
      </c>
      <c r="C16" s="30"/>
      <c r="D16" s="29" t="s">
        <v>4</v>
      </c>
      <c r="E16" s="30"/>
      <c r="F16" s="29" t="s">
        <v>5</v>
      </c>
      <c r="G16" s="30"/>
      <c r="H16" s="29" t="s">
        <v>6</v>
      </c>
      <c r="I16" s="30"/>
      <c r="J16" s="29" t="s">
        <v>7</v>
      </c>
      <c r="K16" s="30"/>
      <c r="L16" s="29" t="s">
        <v>8</v>
      </c>
      <c r="M16" s="30"/>
    </row>
    <row r="17" spans="1:13" ht="20.100000000000001" customHeight="1" thickBot="1" x14ac:dyDescent="0.35">
      <c r="A17" s="5" t="s">
        <v>9</v>
      </c>
      <c r="B17" s="11">
        <v>231</v>
      </c>
      <c r="C17" s="12" t="s">
        <v>39</v>
      </c>
      <c r="D17" s="11">
        <v>235</v>
      </c>
      <c r="E17" s="12" t="s">
        <v>151</v>
      </c>
      <c r="F17" s="11">
        <v>532</v>
      </c>
      <c r="G17" s="12" t="s">
        <v>90</v>
      </c>
      <c r="H17" s="11">
        <v>331</v>
      </c>
      <c r="I17" s="12" t="s">
        <v>123</v>
      </c>
      <c r="J17" s="11">
        <v>234</v>
      </c>
      <c r="K17" s="12" t="s">
        <v>288</v>
      </c>
      <c r="L17" s="11">
        <v>233</v>
      </c>
      <c r="M17" s="12" t="s">
        <v>250</v>
      </c>
    </row>
    <row r="18" spans="1:13" ht="20.100000000000001" customHeight="1" thickBot="1" x14ac:dyDescent="0.35">
      <c r="A18" s="5" t="s">
        <v>10</v>
      </c>
      <c r="B18" s="11">
        <v>633</v>
      </c>
      <c r="C18" s="12" t="s">
        <v>252</v>
      </c>
      <c r="D18" s="11">
        <v>631</v>
      </c>
      <c r="E18" s="12" t="s">
        <v>710</v>
      </c>
      <c r="F18" s="11">
        <v>432</v>
      </c>
      <c r="G18" s="12" t="s">
        <v>85</v>
      </c>
      <c r="H18" s="11">
        <v>131</v>
      </c>
      <c r="I18" s="12" t="s">
        <v>217</v>
      </c>
      <c r="J18" s="11">
        <v>132</v>
      </c>
      <c r="K18" s="12" t="s">
        <v>81</v>
      </c>
      <c r="L18" s="11">
        <v>431</v>
      </c>
      <c r="M18" s="12" t="s">
        <v>587</v>
      </c>
    </row>
    <row r="19" spans="1:13" ht="20.100000000000001" customHeight="1" thickBot="1" x14ac:dyDescent="0.35">
      <c r="A19" s="5" t="s">
        <v>11</v>
      </c>
      <c r="B19" s="11">
        <v>134</v>
      </c>
      <c r="C19" s="12" t="s">
        <v>731</v>
      </c>
      <c r="D19" s="11">
        <v>232</v>
      </c>
      <c r="E19" s="12" t="s">
        <v>954</v>
      </c>
      <c r="F19" s="11">
        <v>133</v>
      </c>
      <c r="G19" s="12" t="s">
        <v>82</v>
      </c>
      <c r="H19" s="11">
        <v>634</v>
      </c>
      <c r="I19" s="12" t="s">
        <v>191</v>
      </c>
      <c r="J19" s="11">
        <v>433</v>
      </c>
      <c r="K19" s="12" t="s">
        <v>185</v>
      </c>
      <c r="L19" s="11">
        <v>632</v>
      </c>
      <c r="M19" s="12" t="s">
        <v>83</v>
      </c>
    </row>
    <row r="20" spans="1:13" ht="20.100000000000001" customHeight="1" x14ac:dyDescent="0.3">
      <c r="A20" s="7"/>
      <c r="B20" s="8"/>
      <c r="C20" s="6"/>
      <c r="D20" s="8"/>
      <c r="E20" s="6"/>
      <c r="F20" s="8"/>
      <c r="G20" s="6"/>
      <c r="H20" s="8"/>
      <c r="I20" s="6"/>
      <c r="J20" s="6"/>
      <c r="K20" s="6"/>
      <c r="L20" s="8"/>
      <c r="M20" s="6"/>
    </row>
    <row r="21" spans="1:13" ht="20.100000000000001" customHeight="1" x14ac:dyDescent="0.3">
      <c r="A21" s="1" t="str">
        <f>"　(四)高一女生組 &lt;共 "&amp;COUNTA(B23:B25,D23:D25,F23:F25,H23:H25,J23:J25,L23:L25)&amp;" 人，分三組，每組取 1 名另擇優 3 名，參加決賽&gt;"</f>
        <v>　(四)高一女生組 &lt;共 17 人，分三組，每組取 1 名另擇優 3 名，參加決賽&gt;</v>
      </c>
    </row>
    <row r="22" spans="1:13" ht="20.100000000000001" customHeight="1" x14ac:dyDescent="0.3">
      <c r="A22" s="4"/>
      <c r="B22" s="29" t="s">
        <v>3</v>
      </c>
      <c r="C22" s="30"/>
      <c r="D22" s="29" t="s">
        <v>4</v>
      </c>
      <c r="E22" s="30"/>
      <c r="F22" s="29" t="s">
        <v>5</v>
      </c>
      <c r="G22" s="30"/>
      <c r="H22" s="29" t="s">
        <v>6</v>
      </c>
      <c r="I22" s="30"/>
      <c r="J22" s="29" t="s">
        <v>7</v>
      </c>
      <c r="K22" s="30"/>
      <c r="L22" s="29" t="s">
        <v>8</v>
      </c>
      <c r="M22" s="30"/>
    </row>
    <row r="23" spans="1:13" ht="20.100000000000001" customHeight="1" thickBot="1" x14ac:dyDescent="0.35">
      <c r="A23" s="5" t="s">
        <v>9</v>
      </c>
      <c r="B23" s="11">
        <v>511</v>
      </c>
      <c r="C23" s="12" t="s">
        <v>599</v>
      </c>
      <c r="D23" s="11">
        <v>113</v>
      </c>
      <c r="E23" s="12" t="s">
        <v>347</v>
      </c>
      <c r="F23" s="11">
        <v>111</v>
      </c>
      <c r="G23" s="12" t="s">
        <v>318</v>
      </c>
      <c r="H23" s="11">
        <v>114</v>
      </c>
      <c r="I23" s="12" t="s">
        <v>363</v>
      </c>
      <c r="J23" s="11">
        <v>613</v>
      </c>
      <c r="K23" s="12" t="s">
        <v>650</v>
      </c>
      <c r="L23" s="11">
        <v>612</v>
      </c>
      <c r="M23" s="12" t="s">
        <v>635</v>
      </c>
    </row>
    <row r="24" spans="1:13" ht="20.100000000000001" customHeight="1" thickBot="1" x14ac:dyDescent="0.35">
      <c r="A24" s="5" t="s">
        <v>10</v>
      </c>
      <c r="B24" s="11">
        <v>614</v>
      </c>
      <c r="C24" s="12" t="s">
        <v>664</v>
      </c>
      <c r="D24" s="11">
        <v>211</v>
      </c>
      <c r="E24" s="12" t="s">
        <v>418</v>
      </c>
      <c r="F24" s="11">
        <v>411</v>
      </c>
      <c r="G24" s="12" t="s">
        <v>521</v>
      </c>
      <c r="H24" s="11">
        <v>213</v>
      </c>
      <c r="I24" s="12" t="s">
        <v>438</v>
      </c>
      <c r="J24" s="11">
        <v>112</v>
      </c>
      <c r="K24" s="12" t="s">
        <v>333</v>
      </c>
      <c r="L24" s="11">
        <v>214</v>
      </c>
      <c r="M24" s="12" t="s">
        <v>450</v>
      </c>
    </row>
    <row r="25" spans="1:13" ht="20.100000000000001" customHeight="1" thickBot="1" x14ac:dyDescent="0.35">
      <c r="A25" s="5" t="s">
        <v>11</v>
      </c>
      <c r="B25" s="11">
        <v>212</v>
      </c>
      <c r="C25" s="12" t="s">
        <v>738</v>
      </c>
      <c r="D25" s="11">
        <v>215</v>
      </c>
      <c r="E25" s="12" t="s">
        <v>739</v>
      </c>
      <c r="F25" s="11">
        <v>413</v>
      </c>
      <c r="G25" s="12" t="s">
        <v>551</v>
      </c>
      <c r="H25" s="11">
        <v>412</v>
      </c>
      <c r="I25" s="12" t="s">
        <v>534</v>
      </c>
      <c r="J25" s="11">
        <v>611</v>
      </c>
      <c r="K25" s="12" t="s">
        <v>621</v>
      </c>
      <c r="L25" s="11"/>
      <c r="M25" s="12"/>
    </row>
    <row r="26" spans="1:13" ht="20.100000000000001" customHeight="1" x14ac:dyDescent="0.3"/>
    <row r="27" spans="1:13" ht="20.100000000000001" customHeight="1" x14ac:dyDescent="0.3">
      <c r="A27" s="1" t="str">
        <f>"　(五)高二女生組 &lt;共 "&amp; COUNTA(B29:B31,D29:D31,F29:F31,H29:H31,J29:J31,L29:L31) &amp;" 人，分三組，每組取 1 名另擇優 3 名，參加決賽&gt;"</f>
        <v>　(五)高二女生組 &lt;共 18 人，分三組，每組取 1 名另擇優 3 名，參加決賽&gt;</v>
      </c>
    </row>
    <row r="28" spans="1:13" ht="20.100000000000001" customHeight="1" x14ac:dyDescent="0.3">
      <c r="A28" s="4"/>
      <c r="B28" s="29" t="s">
        <v>3</v>
      </c>
      <c r="C28" s="30"/>
      <c r="D28" s="29" t="s">
        <v>4</v>
      </c>
      <c r="E28" s="30"/>
      <c r="F28" s="29" t="s">
        <v>5</v>
      </c>
      <c r="G28" s="30"/>
      <c r="H28" s="29" t="s">
        <v>6</v>
      </c>
      <c r="I28" s="30"/>
      <c r="J28" s="29" t="s">
        <v>7</v>
      </c>
      <c r="K28" s="30"/>
      <c r="L28" s="29" t="s">
        <v>8</v>
      </c>
      <c r="M28" s="30"/>
    </row>
    <row r="29" spans="1:13" ht="20.100000000000001" customHeight="1" thickBot="1" x14ac:dyDescent="0.35">
      <c r="A29" s="5" t="s">
        <v>9</v>
      </c>
      <c r="B29" s="11">
        <v>122</v>
      </c>
      <c r="C29" s="12" t="s">
        <v>94</v>
      </c>
      <c r="D29" s="11">
        <v>421</v>
      </c>
      <c r="E29" s="12" t="s">
        <v>49</v>
      </c>
      <c r="F29" s="11">
        <v>224</v>
      </c>
      <c r="G29" s="12" t="s">
        <v>95</v>
      </c>
      <c r="H29" s="11">
        <v>223</v>
      </c>
      <c r="I29" s="12" t="s">
        <v>92</v>
      </c>
      <c r="J29" s="11">
        <v>222</v>
      </c>
      <c r="K29" s="12" t="s">
        <v>477</v>
      </c>
      <c r="L29" s="11">
        <v>221</v>
      </c>
      <c r="M29" s="12" t="s">
        <v>48</v>
      </c>
    </row>
    <row r="30" spans="1:13" ht="20.100000000000001" customHeight="1" thickBot="1" x14ac:dyDescent="0.35">
      <c r="A30" s="5" t="s">
        <v>10</v>
      </c>
      <c r="B30" s="11">
        <v>522</v>
      </c>
      <c r="C30" s="12" t="s">
        <v>611</v>
      </c>
      <c r="D30" s="11">
        <v>225</v>
      </c>
      <c r="E30" s="12" t="s">
        <v>101</v>
      </c>
      <c r="F30" s="11">
        <v>621</v>
      </c>
      <c r="G30" s="12" t="s">
        <v>99</v>
      </c>
      <c r="H30" s="11">
        <v>121</v>
      </c>
      <c r="I30" s="12" t="s">
        <v>96</v>
      </c>
      <c r="J30" s="11">
        <v>423</v>
      </c>
      <c r="K30" s="12" t="s">
        <v>578</v>
      </c>
      <c r="L30" s="11">
        <v>124</v>
      </c>
      <c r="M30" s="12" t="s">
        <v>98</v>
      </c>
    </row>
    <row r="31" spans="1:13" ht="20.100000000000001" customHeight="1" thickBot="1" x14ac:dyDescent="0.35">
      <c r="A31" s="5" t="s">
        <v>11</v>
      </c>
      <c r="B31" s="11">
        <v>622</v>
      </c>
      <c r="C31" s="12" t="s">
        <v>733</v>
      </c>
      <c r="D31" s="11">
        <v>123</v>
      </c>
      <c r="E31" s="12" t="s">
        <v>734</v>
      </c>
      <c r="F31" s="11">
        <v>623</v>
      </c>
      <c r="G31" s="12" t="s">
        <v>102</v>
      </c>
      <c r="H31" s="11">
        <v>624</v>
      </c>
      <c r="I31" s="12" t="s">
        <v>129</v>
      </c>
      <c r="J31" s="11">
        <v>521</v>
      </c>
      <c r="K31" s="12" t="s">
        <v>293</v>
      </c>
      <c r="L31" s="11">
        <v>422</v>
      </c>
      <c r="M31" s="12" t="s">
        <v>131</v>
      </c>
    </row>
    <row r="32" spans="1:13" ht="20.100000000000001" customHeight="1" x14ac:dyDescent="0.3"/>
    <row r="33" spans="1:13" ht="20.100000000000001" customHeight="1" x14ac:dyDescent="0.3">
      <c r="A33" s="1" t="str">
        <f>"　(六)高三女生組 &lt;共 " &amp; COUNTA(B35:B37,D35:D37,F35:F37,H35:H37,J35:J37,L35:L37) &amp;" 人，分三組，每組取 1 名另擇優 3 名，參加決賽&gt;"</f>
        <v>　(六)高三女生組 &lt;共 18 人，分三組，每組取 1 名另擇優 3 名，參加決賽&gt;</v>
      </c>
    </row>
    <row r="34" spans="1:13" ht="20.100000000000001" customHeight="1" x14ac:dyDescent="0.3">
      <c r="A34" s="4"/>
      <c r="B34" s="29" t="s">
        <v>3</v>
      </c>
      <c r="C34" s="30"/>
      <c r="D34" s="29" t="s">
        <v>4</v>
      </c>
      <c r="E34" s="30"/>
      <c r="F34" s="29" t="s">
        <v>5</v>
      </c>
      <c r="G34" s="30"/>
      <c r="H34" s="29" t="s">
        <v>6</v>
      </c>
      <c r="I34" s="30"/>
      <c r="J34" s="29" t="s">
        <v>7</v>
      </c>
      <c r="K34" s="30"/>
      <c r="L34" s="29" t="s">
        <v>8</v>
      </c>
      <c r="M34" s="30"/>
    </row>
    <row r="35" spans="1:13" ht="20.100000000000001" customHeight="1" thickBot="1" x14ac:dyDescent="0.35">
      <c r="A35" s="5" t="s">
        <v>9</v>
      </c>
      <c r="B35" s="11">
        <v>631</v>
      </c>
      <c r="C35" s="12" t="s">
        <v>108</v>
      </c>
      <c r="D35" s="11">
        <v>133</v>
      </c>
      <c r="E35" s="12" t="s">
        <v>404</v>
      </c>
      <c r="F35" s="11">
        <v>331</v>
      </c>
      <c r="G35" s="12" t="s">
        <v>104</v>
      </c>
      <c r="H35" s="11">
        <v>633</v>
      </c>
      <c r="I35" s="12" t="s">
        <v>106</v>
      </c>
      <c r="J35" s="11">
        <v>431</v>
      </c>
      <c r="K35" s="12" t="s">
        <v>584</v>
      </c>
      <c r="L35" s="11">
        <v>231</v>
      </c>
      <c r="M35" s="12" t="s">
        <v>303</v>
      </c>
    </row>
    <row r="36" spans="1:13" ht="20.100000000000001" customHeight="1" thickBot="1" x14ac:dyDescent="0.35">
      <c r="A36" s="5" t="s">
        <v>10</v>
      </c>
      <c r="B36" s="11">
        <v>131</v>
      </c>
      <c r="C36" s="12" t="s">
        <v>202</v>
      </c>
      <c r="D36" s="11">
        <v>235</v>
      </c>
      <c r="E36" s="12" t="s">
        <v>508</v>
      </c>
      <c r="F36" s="11">
        <v>232</v>
      </c>
      <c r="G36" s="12" t="s">
        <v>735</v>
      </c>
      <c r="H36" s="11">
        <v>132</v>
      </c>
      <c r="I36" s="12" t="s">
        <v>107</v>
      </c>
      <c r="J36" s="11">
        <v>531</v>
      </c>
      <c r="K36" s="12" t="s">
        <v>28</v>
      </c>
      <c r="L36" s="11">
        <v>634</v>
      </c>
      <c r="M36" s="12" t="s">
        <v>721</v>
      </c>
    </row>
    <row r="37" spans="1:13" ht="20.100000000000001" customHeight="1" thickBot="1" x14ac:dyDescent="0.35">
      <c r="A37" s="5" t="s">
        <v>11</v>
      </c>
      <c r="B37" s="11">
        <v>433</v>
      </c>
      <c r="C37" s="12" t="s">
        <v>736</v>
      </c>
      <c r="D37" s="11">
        <v>632</v>
      </c>
      <c r="E37" s="12" t="s">
        <v>737</v>
      </c>
      <c r="F37" s="11">
        <v>134</v>
      </c>
      <c r="G37" s="12" t="s">
        <v>109</v>
      </c>
      <c r="H37" s="11">
        <v>432</v>
      </c>
      <c r="I37" s="12" t="s">
        <v>57</v>
      </c>
      <c r="J37" s="11">
        <v>234</v>
      </c>
      <c r="K37" s="12" t="s">
        <v>271</v>
      </c>
      <c r="L37" s="11">
        <v>233</v>
      </c>
      <c r="M37" s="12" t="s">
        <v>956</v>
      </c>
    </row>
    <row r="38" spans="1:13" ht="20.100000000000001" customHeight="1" x14ac:dyDescent="0.3"/>
    <row r="39" spans="1:13" ht="20.100000000000001" customHeight="1" x14ac:dyDescent="0.3">
      <c r="A39" s="1" t="s">
        <v>12</v>
      </c>
    </row>
    <row r="40" spans="1:13" ht="20.100000000000001" customHeight="1" x14ac:dyDescent="0.3">
      <c r="A40" s="1" t="str">
        <f>"　(一)高一男生組 &lt;共 " &amp; COUNTA(B42:B44,D42:D44,F42:F44,H42:H44,J42:J44,L42:L44) &amp;" 人，分三組，每組取 1 名另擇優 3 名，參加決賽&gt;"</f>
        <v>　(一)高一男生組 &lt;共 18 人，分三組，每組取 1 名另擇優 3 名，參加決賽&gt;</v>
      </c>
    </row>
    <row r="41" spans="1:13" ht="20.100000000000001" customHeight="1" x14ac:dyDescent="0.3">
      <c r="A41" s="4"/>
      <c r="B41" s="29" t="s">
        <v>3</v>
      </c>
      <c r="C41" s="30"/>
      <c r="D41" s="29" t="s">
        <v>4</v>
      </c>
      <c r="E41" s="30"/>
      <c r="F41" s="29" t="s">
        <v>5</v>
      </c>
      <c r="G41" s="30"/>
      <c r="H41" s="29" t="s">
        <v>6</v>
      </c>
      <c r="I41" s="30"/>
      <c r="J41" s="29" t="s">
        <v>7</v>
      </c>
      <c r="K41" s="30"/>
      <c r="L41" s="29" t="s">
        <v>8</v>
      </c>
      <c r="M41" s="30"/>
    </row>
    <row r="42" spans="1:13" ht="20.100000000000001" customHeight="1" thickBot="1" x14ac:dyDescent="0.35">
      <c r="A42" s="5" t="s">
        <v>9</v>
      </c>
      <c r="B42" s="11">
        <v>215</v>
      </c>
      <c r="C42" s="12" t="s">
        <v>471</v>
      </c>
      <c r="D42" s="11">
        <v>411</v>
      </c>
      <c r="E42" s="12" t="s">
        <v>526</v>
      </c>
      <c r="F42" s="11">
        <v>213</v>
      </c>
      <c r="G42" s="12" t="s">
        <v>443</v>
      </c>
      <c r="H42" s="11">
        <v>113</v>
      </c>
      <c r="I42" s="12" t="s">
        <v>343</v>
      </c>
      <c r="J42" s="11">
        <v>212</v>
      </c>
      <c r="K42" s="12" t="s">
        <v>431</v>
      </c>
      <c r="L42" s="11">
        <v>614</v>
      </c>
      <c r="M42" s="12" t="s">
        <v>672</v>
      </c>
    </row>
    <row r="43" spans="1:13" ht="20.100000000000001" customHeight="1" thickBot="1" x14ac:dyDescent="0.35">
      <c r="A43" s="5" t="s">
        <v>10</v>
      </c>
      <c r="B43" s="11">
        <v>214</v>
      </c>
      <c r="C43" s="12" t="s">
        <v>457</v>
      </c>
      <c r="D43" s="11">
        <v>112</v>
      </c>
      <c r="E43" s="12" t="s">
        <v>340</v>
      </c>
      <c r="F43" s="11">
        <v>111</v>
      </c>
      <c r="G43" s="12" t="s">
        <v>749</v>
      </c>
      <c r="H43" s="11">
        <v>114</v>
      </c>
      <c r="I43" s="12" t="s">
        <v>359</v>
      </c>
      <c r="J43" s="11">
        <v>613</v>
      </c>
      <c r="K43" s="12" t="s">
        <v>656</v>
      </c>
      <c r="L43" s="11">
        <v>413</v>
      </c>
      <c r="M43" s="12" t="s">
        <v>560</v>
      </c>
    </row>
    <row r="44" spans="1:13" ht="20.100000000000001" customHeight="1" thickBot="1" x14ac:dyDescent="0.35">
      <c r="A44" s="5" t="s">
        <v>11</v>
      </c>
      <c r="B44" s="11">
        <v>612</v>
      </c>
      <c r="C44" s="12" t="s">
        <v>750</v>
      </c>
      <c r="D44" s="11">
        <v>611</v>
      </c>
      <c r="E44" s="12" t="s">
        <v>751</v>
      </c>
      <c r="F44" s="11">
        <v>211</v>
      </c>
      <c r="G44" s="12" t="s">
        <v>420</v>
      </c>
      <c r="H44" s="11">
        <v>512</v>
      </c>
      <c r="I44" s="12" t="s">
        <v>609</v>
      </c>
      <c r="J44" s="11">
        <v>511</v>
      </c>
      <c r="K44" s="12" t="s">
        <v>601</v>
      </c>
      <c r="L44" s="11">
        <v>412</v>
      </c>
      <c r="M44" s="12" t="s">
        <v>542</v>
      </c>
    </row>
    <row r="45" spans="1:13" ht="20.100000000000001" customHeight="1" x14ac:dyDescent="0.3">
      <c r="A45" s="7"/>
      <c r="B45" s="8"/>
      <c r="C45" s="6"/>
      <c r="D45" s="8"/>
      <c r="E45" s="6"/>
      <c r="F45" s="8"/>
      <c r="G45" s="6"/>
      <c r="H45" s="8"/>
      <c r="I45" s="6"/>
      <c r="J45" s="8"/>
      <c r="K45" s="6"/>
      <c r="L45" s="6"/>
      <c r="M45" s="6"/>
    </row>
    <row r="46" spans="1:13" ht="20.100000000000001" customHeight="1" x14ac:dyDescent="0.3">
      <c r="A46" s="1" t="str">
        <f>"　(二)高二男生組 &lt;共 " &amp; COUNTA(B48:B50,D48:D50,F48:F50,H48:H50,J48:J50,L48:L50)&amp;" 人，分三組，每組取 1 名另擇優 3 名，參加決賽&gt;"</f>
        <v>　(二)高二男生組 &lt;共 17 人，分三組，每組取 1 名另擇優 3 名，參加決賽&gt;</v>
      </c>
    </row>
    <row r="47" spans="1:13" ht="20.100000000000001" customHeight="1" x14ac:dyDescent="0.3">
      <c r="A47" s="4"/>
      <c r="B47" s="29" t="s">
        <v>3</v>
      </c>
      <c r="C47" s="30"/>
      <c r="D47" s="29" t="s">
        <v>4</v>
      </c>
      <c r="E47" s="30"/>
      <c r="F47" s="29" t="s">
        <v>5</v>
      </c>
      <c r="G47" s="30"/>
      <c r="H47" s="29" t="s">
        <v>6</v>
      </c>
      <c r="I47" s="30"/>
      <c r="J47" s="29" t="s">
        <v>7</v>
      </c>
      <c r="K47" s="30"/>
      <c r="L47" s="29" t="s">
        <v>8</v>
      </c>
      <c r="M47" s="30"/>
    </row>
    <row r="48" spans="1:13" ht="20.100000000000001" customHeight="1" thickBot="1" x14ac:dyDescent="0.35">
      <c r="A48" s="5" t="s">
        <v>9</v>
      </c>
      <c r="B48" s="11">
        <v>223</v>
      </c>
      <c r="C48" s="12" t="s">
        <v>34</v>
      </c>
      <c r="D48" s="11">
        <v>224</v>
      </c>
      <c r="E48" s="12" t="s">
        <v>281</v>
      </c>
      <c r="F48" s="11">
        <v>225</v>
      </c>
      <c r="G48" s="12" t="s">
        <v>111</v>
      </c>
      <c r="H48" s="11">
        <v>121</v>
      </c>
      <c r="I48" s="12" t="s">
        <v>114</v>
      </c>
      <c r="J48" s="11">
        <v>624</v>
      </c>
      <c r="K48" s="12" t="s">
        <v>704</v>
      </c>
      <c r="L48" s="11">
        <v>423</v>
      </c>
      <c r="M48" s="12" t="s">
        <v>117</v>
      </c>
    </row>
    <row r="49" spans="1:15" ht="20.100000000000001" customHeight="1" thickBot="1" x14ac:dyDescent="0.35">
      <c r="A49" s="5" t="s">
        <v>10</v>
      </c>
      <c r="B49" s="11">
        <v>623</v>
      </c>
      <c r="C49" s="12" t="s">
        <v>695</v>
      </c>
      <c r="D49" s="11">
        <v>521</v>
      </c>
      <c r="E49" s="12" t="s">
        <v>68</v>
      </c>
      <c r="F49" s="11">
        <v>621</v>
      </c>
      <c r="G49" s="12" t="s">
        <v>741</v>
      </c>
      <c r="H49" s="11">
        <v>222</v>
      </c>
      <c r="I49" s="12" t="s">
        <v>119</v>
      </c>
      <c r="J49" s="11">
        <v>421</v>
      </c>
      <c r="K49" s="12" t="s">
        <v>567</v>
      </c>
      <c r="L49" s="11">
        <v>122</v>
      </c>
      <c r="M49" s="12" t="s">
        <v>70</v>
      </c>
    </row>
    <row r="50" spans="1:15" ht="20.100000000000001" customHeight="1" thickBot="1" x14ac:dyDescent="0.35">
      <c r="A50" s="5" t="s">
        <v>11</v>
      </c>
      <c r="B50" s="11">
        <v>422</v>
      </c>
      <c r="C50" s="12" t="s">
        <v>742</v>
      </c>
      <c r="D50" s="11">
        <v>123</v>
      </c>
      <c r="E50" s="12" t="s">
        <v>743</v>
      </c>
      <c r="F50" s="11">
        <v>622</v>
      </c>
      <c r="G50" s="12" t="s">
        <v>740</v>
      </c>
      <c r="H50" s="11">
        <v>221</v>
      </c>
      <c r="I50" s="12" t="s">
        <v>112</v>
      </c>
      <c r="J50" s="11">
        <v>124</v>
      </c>
      <c r="K50" s="12" t="s">
        <v>76</v>
      </c>
      <c r="L50" s="11"/>
      <c r="M50" s="12"/>
      <c r="O50" s="6"/>
    </row>
    <row r="51" spans="1:15" ht="20.100000000000001" customHeight="1" x14ac:dyDescent="0.3"/>
    <row r="52" spans="1:15" ht="20.100000000000001" customHeight="1" x14ac:dyDescent="0.3">
      <c r="A52" s="1" t="str">
        <f>"　(三)高三男生組 &lt;共 " &amp; COUNTA(B54:B56,D54:D56,F54:F56,H54:H56,J54:J56,L54:L56) &amp; " 人，分三組，每組取 1 名另擇優 3 名，參加決賽&gt;"</f>
        <v>　(三)高三男生組 &lt;共 18 人，分三組，每組取 1 名另擇優 3 名，參加決賽&gt;</v>
      </c>
    </row>
    <row r="53" spans="1:15" ht="20.100000000000001" customHeight="1" x14ac:dyDescent="0.3">
      <c r="A53" s="4"/>
      <c r="B53" s="29" t="s">
        <v>3</v>
      </c>
      <c r="C53" s="30"/>
      <c r="D53" s="29" t="s">
        <v>4</v>
      </c>
      <c r="E53" s="30"/>
      <c r="F53" s="29" t="s">
        <v>5</v>
      </c>
      <c r="G53" s="30"/>
      <c r="H53" s="29" t="s">
        <v>6</v>
      </c>
      <c r="I53" s="30"/>
      <c r="J53" s="29" t="s">
        <v>7</v>
      </c>
      <c r="K53" s="30"/>
      <c r="L53" s="29" t="s">
        <v>8</v>
      </c>
      <c r="M53" s="30"/>
    </row>
    <row r="54" spans="1:15" ht="20.100000000000001" customHeight="1" thickBot="1" x14ac:dyDescent="0.35">
      <c r="A54" s="5" t="s">
        <v>9</v>
      </c>
      <c r="B54" s="11">
        <v>433</v>
      </c>
      <c r="C54" s="12" t="s">
        <v>254</v>
      </c>
      <c r="D54" s="11">
        <v>131</v>
      </c>
      <c r="E54" s="12" t="s">
        <v>84</v>
      </c>
      <c r="F54" s="11">
        <v>431</v>
      </c>
      <c r="G54" s="12" t="s">
        <v>249</v>
      </c>
      <c r="H54" s="11">
        <v>232</v>
      </c>
      <c r="I54" s="12" t="s">
        <v>744</v>
      </c>
      <c r="J54" s="11">
        <v>633</v>
      </c>
      <c r="K54" s="12" t="s">
        <v>718</v>
      </c>
      <c r="L54" s="11">
        <v>331</v>
      </c>
      <c r="M54" s="12" t="s">
        <v>514</v>
      </c>
    </row>
    <row r="55" spans="1:15" ht="20.100000000000001" customHeight="1" thickBot="1" x14ac:dyDescent="0.35">
      <c r="A55" s="5" t="s">
        <v>10</v>
      </c>
      <c r="B55" s="11">
        <v>231</v>
      </c>
      <c r="C55" s="12" t="s">
        <v>88</v>
      </c>
      <c r="D55" s="11">
        <v>134</v>
      </c>
      <c r="E55" s="12" t="s">
        <v>412</v>
      </c>
      <c r="F55" s="11">
        <v>132</v>
      </c>
      <c r="G55" s="12" t="s">
        <v>745</v>
      </c>
      <c r="H55" s="11">
        <v>233</v>
      </c>
      <c r="I55" s="12" t="s">
        <v>221</v>
      </c>
      <c r="J55" s="11">
        <v>234</v>
      </c>
      <c r="K55" s="12" t="s">
        <v>91</v>
      </c>
      <c r="L55" s="11">
        <v>531</v>
      </c>
      <c r="M55" s="12" t="s">
        <v>614</v>
      </c>
    </row>
    <row r="56" spans="1:15" ht="20.100000000000001" customHeight="1" thickBot="1" x14ac:dyDescent="0.35">
      <c r="A56" s="5" t="s">
        <v>11</v>
      </c>
      <c r="B56" s="11">
        <v>432</v>
      </c>
      <c r="C56" s="12" t="s">
        <v>746</v>
      </c>
      <c r="D56" s="11">
        <v>235</v>
      </c>
      <c r="E56" s="12" t="s">
        <v>747</v>
      </c>
      <c r="F56" s="11">
        <v>631</v>
      </c>
      <c r="G56" s="12" t="s">
        <v>748</v>
      </c>
      <c r="H56" s="11">
        <v>634</v>
      </c>
      <c r="I56" s="12" t="s">
        <v>255</v>
      </c>
      <c r="J56" s="11">
        <v>133</v>
      </c>
      <c r="K56" s="12" t="s">
        <v>407</v>
      </c>
      <c r="L56" s="11">
        <v>632</v>
      </c>
      <c r="M56" s="12" t="s">
        <v>714</v>
      </c>
    </row>
    <row r="57" spans="1:15" ht="20.100000000000001" customHeight="1" x14ac:dyDescent="0.3"/>
    <row r="58" spans="1:15" ht="20.100000000000001" customHeight="1" x14ac:dyDescent="0.3">
      <c r="A58" s="1" t="str">
        <f>"　(四)高一女生組 &lt;共 " &amp; COUNTA(B60:B62,D60:D62,F60:F62,H60:H62,J60:J62,L60:L62) &amp;" 人，分三組，每組取 1 名另擇優 3 名，參加決賽&gt;"</f>
        <v>　(四)高一女生組 &lt;共 16 人，分三組，每組取 1 名另擇優 3 名，參加決賽&gt;</v>
      </c>
    </row>
    <row r="59" spans="1:15" ht="20.100000000000001" customHeight="1" x14ac:dyDescent="0.3">
      <c r="A59" s="4"/>
      <c r="B59" s="29" t="s">
        <v>3</v>
      </c>
      <c r="C59" s="30"/>
      <c r="D59" s="29" t="s">
        <v>4</v>
      </c>
      <c r="E59" s="30"/>
      <c r="F59" s="29" t="s">
        <v>5</v>
      </c>
      <c r="G59" s="30"/>
      <c r="H59" s="29" t="s">
        <v>6</v>
      </c>
      <c r="I59" s="30"/>
      <c r="J59" s="29" t="s">
        <v>7</v>
      </c>
      <c r="K59" s="30"/>
      <c r="L59" s="29" t="s">
        <v>8</v>
      </c>
      <c r="M59" s="30"/>
    </row>
    <row r="60" spans="1:15" ht="20.100000000000001" customHeight="1" thickBot="1" x14ac:dyDescent="0.35">
      <c r="A60" s="5" t="s">
        <v>9</v>
      </c>
      <c r="B60" s="11">
        <v>611</v>
      </c>
      <c r="C60" s="12" t="s">
        <v>622</v>
      </c>
      <c r="D60" s="11">
        <v>614</v>
      </c>
      <c r="E60" s="12" t="s">
        <v>665</v>
      </c>
      <c r="F60" s="11">
        <v>112</v>
      </c>
      <c r="G60" s="12" t="s">
        <v>334</v>
      </c>
      <c r="H60" s="11">
        <v>215</v>
      </c>
      <c r="I60" s="12" t="s">
        <v>764</v>
      </c>
      <c r="J60" s="11">
        <v>612</v>
      </c>
      <c r="K60" s="12" t="s">
        <v>636</v>
      </c>
      <c r="L60" s="11">
        <v>114</v>
      </c>
      <c r="M60" s="12" t="s">
        <v>364</v>
      </c>
    </row>
    <row r="61" spans="1:15" ht="20.100000000000001" customHeight="1" thickBot="1" x14ac:dyDescent="0.35">
      <c r="A61" s="5" t="s">
        <v>10</v>
      </c>
      <c r="B61" s="11">
        <v>212</v>
      </c>
      <c r="C61" s="12" t="s">
        <v>376</v>
      </c>
      <c r="D61" s="11">
        <v>413</v>
      </c>
      <c r="E61" s="12" t="s">
        <v>552</v>
      </c>
      <c r="F61" s="11">
        <v>214</v>
      </c>
      <c r="G61" s="12" t="s">
        <v>765</v>
      </c>
      <c r="H61" s="11">
        <v>111</v>
      </c>
      <c r="I61" s="12" t="s">
        <v>319</v>
      </c>
      <c r="J61" s="11">
        <v>113</v>
      </c>
      <c r="K61" s="12" t="s">
        <v>348</v>
      </c>
      <c r="L61" s="11"/>
      <c r="M61" s="12"/>
    </row>
    <row r="62" spans="1:15" ht="20.100000000000001" customHeight="1" thickBot="1" x14ac:dyDescent="0.35">
      <c r="A62" s="5" t="s">
        <v>11</v>
      </c>
      <c r="B62" s="11">
        <v>411</v>
      </c>
      <c r="C62" s="12" t="s">
        <v>766</v>
      </c>
      <c r="D62" s="11">
        <v>613</v>
      </c>
      <c r="E62" s="12" t="s">
        <v>767</v>
      </c>
      <c r="F62" s="11">
        <v>213</v>
      </c>
      <c r="G62" s="12" t="s">
        <v>768</v>
      </c>
      <c r="H62" s="11">
        <v>412</v>
      </c>
      <c r="I62" s="12" t="s">
        <v>535</v>
      </c>
      <c r="J62" s="11">
        <v>211</v>
      </c>
      <c r="K62" s="12" t="s">
        <v>769</v>
      </c>
      <c r="L62" s="11"/>
      <c r="M62" s="12"/>
    </row>
    <row r="63" spans="1:15" ht="20.100000000000001" customHeight="1" x14ac:dyDescent="0.3"/>
    <row r="64" spans="1:15" ht="20.100000000000001" customHeight="1" x14ac:dyDescent="0.3">
      <c r="A64" s="1" t="str">
        <f>"　(五)高二女生組 &lt;共 " &amp; COUNTA(B66:B68,D66:D68,F66:F68,H66:H68,J66:J68,L66:L68) &amp;" 人，分三組，每組取 1 名另擇優 3 名，參加決賽&gt;"</f>
        <v>　(五)高二女生組 &lt;共 16 人，分三組，每組取 1 名另擇優 3 名，參加決賽&gt;</v>
      </c>
    </row>
    <row r="65" spans="1:13" ht="20.100000000000001" customHeight="1" x14ac:dyDescent="0.3">
      <c r="A65" s="4"/>
      <c r="B65" s="29" t="s">
        <v>3</v>
      </c>
      <c r="C65" s="30"/>
      <c r="D65" s="29" t="s">
        <v>4</v>
      </c>
      <c r="E65" s="30"/>
      <c r="F65" s="29" t="s">
        <v>5</v>
      </c>
      <c r="G65" s="30"/>
      <c r="H65" s="29" t="s">
        <v>6</v>
      </c>
      <c r="I65" s="30"/>
      <c r="J65" s="29" t="s">
        <v>7</v>
      </c>
      <c r="K65" s="30"/>
      <c r="L65" s="29" t="s">
        <v>8</v>
      </c>
      <c r="M65" s="30"/>
    </row>
    <row r="66" spans="1:13" ht="20.100000000000001" customHeight="1" thickBot="1" x14ac:dyDescent="0.35">
      <c r="A66" s="5" t="s">
        <v>9</v>
      </c>
      <c r="B66" s="11">
        <v>223</v>
      </c>
      <c r="C66" s="12" t="s">
        <v>482</v>
      </c>
      <c r="D66" s="11">
        <v>121</v>
      </c>
      <c r="E66" s="12" t="s">
        <v>128</v>
      </c>
      <c r="F66" s="11">
        <v>224</v>
      </c>
      <c r="G66" s="12" t="s">
        <v>130</v>
      </c>
      <c r="H66" s="11">
        <v>422</v>
      </c>
      <c r="I66" s="12" t="s">
        <v>759</v>
      </c>
      <c r="J66" s="11">
        <v>623</v>
      </c>
      <c r="K66" s="12" t="s">
        <v>93</v>
      </c>
      <c r="L66" s="11">
        <v>621</v>
      </c>
      <c r="M66" s="12" t="s">
        <v>677</v>
      </c>
    </row>
    <row r="67" spans="1:13" ht="20.100000000000001" customHeight="1" thickBot="1" x14ac:dyDescent="0.35">
      <c r="A67" s="5" t="s">
        <v>10</v>
      </c>
      <c r="B67" s="11">
        <v>624</v>
      </c>
      <c r="C67" s="12" t="s">
        <v>297</v>
      </c>
      <c r="D67" s="11">
        <v>222</v>
      </c>
      <c r="E67" s="12" t="s">
        <v>478</v>
      </c>
      <c r="F67" s="11">
        <v>122</v>
      </c>
      <c r="G67" s="12" t="s">
        <v>760</v>
      </c>
      <c r="H67" s="11">
        <v>421</v>
      </c>
      <c r="I67" s="12" t="s">
        <v>565</v>
      </c>
      <c r="J67" s="11">
        <v>225</v>
      </c>
      <c r="K67" s="12" t="s">
        <v>494</v>
      </c>
      <c r="L67" s="11"/>
      <c r="M67" s="12"/>
    </row>
    <row r="68" spans="1:13" ht="20.100000000000001" customHeight="1" thickBot="1" x14ac:dyDescent="0.35">
      <c r="A68" s="5" t="s">
        <v>11</v>
      </c>
      <c r="B68" s="11">
        <v>123</v>
      </c>
      <c r="C68" s="12" t="s">
        <v>761</v>
      </c>
      <c r="D68" s="11">
        <v>423</v>
      </c>
      <c r="E68" s="12" t="s">
        <v>762</v>
      </c>
      <c r="F68" s="11">
        <v>221</v>
      </c>
      <c r="G68" s="12" t="s">
        <v>763</v>
      </c>
      <c r="H68" s="11">
        <v>124</v>
      </c>
      <c r="I68" s="12" t="s">
        <v>132</v>
      </c>
      <c r="J68" s="11">
        <v>622</v>
      </c>
      <c r="K68" s="12" t="s">
        <v>758</v>
      </c>
      <c r="L68" s="11"/>
      <c r="M68" s="12"/>
    </row>
    <row r="69" spans="1:13" ht="20.100000000000001" customHeight="1" x14ac:dyDescent="0.3"/>
    <row r="70" spans="1:13" ht="20.100000000000001" customHeight="1" x14ac:dyDescent="0.3">
      <c r="A70" s="1" t="str">
        <f>"　(六)高三女生組 &lt;共 " &amp;COUNTA(B72:B74,D72:D74,F72:F74,H72:H74,J72:J74,L72:L74) &amp;" 人，分三組，每組取 1 名另擇優 3 名，參加決賽&gt;"</f>
        <v>　(六)高三女生組 &lt;共 18 人，分三組，每組取 1 名另擇優 3 名，參加決賽&gt;</v>
      </c>
    </row>
    <row r="71" spans="1:13" ht="20.100000000000001" customHeight="1" x14ac:dyDescent="0.3">
      <c r="A71" s="4"/>
      <c r="B71" s="29" t="s">
        <v>3</v>
      </c>
      <c r="C71" s="30"/>
      <c r="D71" s="29" t="s">
        <v>4</v>
      </c>
      <c r="E71" s="30"/>
      <c r="F71" s="29" t="s">
        <v>5</v>
      </c>
      <c r="G71" s="30"/>
      <c r="H71" s="29" t="s">
        <v>6</v>
      </c>
      <c r="I71" s="30"/>
      <c r="J71" s="29" t="s">
        <v>23</v>
      </c>
      <c r="K71" s="30"/>
      <c r="L71" s="29" t="s">
        <v>22</v>
      </c>
      <c r="M71" s="30"/>
    </row>
    <row r="72" spans="1:13" ht="20.100000000000001" customHeight="1" thickBot="1" x14ac:dyDescent="0.35">
      <c r="A72" s="5" t="s">
        <v>9</v>
      </c>
      <c r="B72" s="11">
        <v>531</v>
      </c>
      <c r="C72" s="12" t="s">
        <v>613</v>
      </c>
      <c r="D72" s="11">
        <v>433</v>
      </c>
      <c r="E72" s="12" t="s">
        <v>596</v>
      </c>
      <c r="F72" s="11">
        <v>431</v>
      </c>
      <c r="G72" s="12" t="s">
        <v>135</v>
      </c>
      <c r="H72" s="11">
        <v>432</v>
      </c>
      <c r="I72" s="12" t="s">
        <v>753</v>
      </c>
      <c r="J72" s="11">
        <v>634</v>
      </c>
      <c r="K72" s="12" t="s">
        <v>722</v>
      </c>
      <c r="L72" s="11">
        <v>134</v>
      </c>
      <c r="M72" s="12" t="s">
        <v>410</v>
      </c>
    </row>
    <row r="73" spans="1:13" ht="20.100000000000001" customHeight="1" thickBot="1" x14ac:dyDescent="0.35">
      <c r="A73" s="5" t="s">
        <v>10</v>
      </c>
      <c r="B73" s="11">
        <v>234</v>
      </c>
      <c r="C73" s="12" t="s">
        <v>24</v>
      </c>
      <c r="D73" s="11">
        <v>331</v>
      </c>
      <c r="E73" s="12" t="s">
        <v>136</v>
      </c>
      <c r="F73" s="11">
        <v>133</v>
      </c>
      <c r="G73" s="12" t="s">
        <v>754</v>
      </c>
      <c r="H73" s="11">
        <v>632</v>
      </c>
      <c r="I73" s="12" t="s">
        <v>959</v>
      </c>
      <c r="J73" s="11">
        <v>233</v>
      </c>
      <c r="K73" s="12" t="s">
        <v>501</v>
      </c>
      <c r="L73" s="11">
        <v>232</v>
      </c>
      <c r="M73" s="12" t="s">
        <v>752</v>
      </c>
    </row>
    <row r="74" spans="1:13" ht="20.100000000000001" customHeight="1" thickBot="1" x14ac:dyDescent="0.35">
      <c r="A74" s="5" t="s">
        <v>11</v>
      </c>
      <c r="B74" s="11">
        <v>633</v>
      </c>
      <c r="C74" s="12" t="s">
        <v>755</v>
      </c>
      <c r="D74" s="11">
        <v>231</v>
      </c>
      <c r="E74" s="12" t="s">
        <v>756</v>
      </c>
      <c r="F74" s="11">
        <v>235</v>
      </c>
      <c r="G74" s="12" t="s">
        <v>757</v>
      </c>
      <c r="H74" s="11">
        <v>132</v>
      </c>
      <c r="I74" s="12" t="s">
        <v>399</v>
      </c>
      <c r="J74" s="11">
        <v>131</v>
      </c>
      <c r="K74" s="12" t="s">
        <v>394</v>
      </c>
      <c r="L74" s="11">
        <v>631</v>
      </c>
      <c r="M74" s="12" t="s">
        <v>707</v>
      </c>
    </row>
    <row r="75" spans="1:13" ht="20.100000000000001" customHeight="1" x14ac:dyDescent="0.3">
      <c r="L75" s="6" t="s">
        <v>21</v>
      </c>
    </row>
    <row r="76" spans="1:13" ht="20.100000000000001" customHeight="1" x14ac:dyDescent="0.3">
      <c r="A76" s="1" t="s">
        <v>13</v>
      </c>
    </row>
    <row r="77" spans="1:13" ht="20.100000000000001" customHeight="1" x14ac:dyDescent="0.3">
      <c r="A77" s="1" t="str">
        <f>"　(一)高一男生組 &lt;共 " &amp; COUNTA(B79:B82,D79:D82,F79:F82,H79:H82,J79:J82,L79:L82) &amp;"  人，分二組，每組取 2 名另擇優 2 名，參加決賽&gt;"</f>
        <v>　(一)高一男生組 &lt;共 17  人，分二組，每組取 2 名另擇優 2 名，參加決賽&gt;</v>
      </c>
    </row>
    <row r="78" spans="1:13" ht="20.100000000000001" customHeight="1" x14ac:dyDescent="0.3">
      <c r="A78" s="4"/>
      <c r="B78" s="31" t="s">
        <v>14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3"/>
    </row>
    <row r="79" spans="1:13" ht="20.100000000000001" customHeight="1" thickBot="1" x14ac:dyDescent="0.35">
      <c r="A79" s="34" t="s">
        <v>9</v>
      </c>
      <c r="B79" s="11">
        <v>113</v>
      </c>
      <c r="C79" s="12" t="s">
        <v>355</v>
      </c>
      <c r="D79" s="11">
        <v>114</v>
      </c>
      <c r="E79" s="12" t="s">
        <v>372</v>
      </c>
      <c r="F79" s="11">
        <v>211</v>
      </c>
      <c r="G79" s="12" t="s">
        <v>421</v>
      </c>
      <c r="H79" s="11">
        <v>212</v>
      </c>
      <c r="I79" s="12" t="s">
        <v>781</v>
      </c>
      <c r="J79" s="11">
        <v>215</v>
      </c>
      <c r="K79" s="12" t="s">
        <v>472</v>
      </c>
      <c r="L79" s="11">
        <v>412</v>
      </c>
      <c r="M79" s="12" t="s">
        <v>543</v>
      </c>
    </row>
    <row r="80" spans="1:13" ht="20.100000000000001" customHeight="1" thickBot="1" x14ac:dyDescent="0.35">
      <c r="A80" s="34"/>
      <c r="B80" s="11">
        <v>413</v>
      </c>
      <c r="C80" s="12" t="s">
        <v>561</v>
      </c>
      <c r="D80" s="11">
        <v>611</v>
      </c>
      <c r="E80" s="12" t="s">
        <v>629</v>
      </c>
      <c r="F80" s="11">
        <v>612</v>
      </c>
      <c r="G80" s="12" t="s">
        <v>642</v>
      </c>
      <c r="H80" s="11"/>
      <c r="I80" s="12"/>
      <c r="J80" s="11"/>
      <c r="K80" s="12"/>
      <c r="L80" s="11"/>
      <c r="M80" s="12"/>
    </row>
    <row r="81" spans="1:13" ht="20.100000000000001" customHeight="1" thickBot="1" x14ac:dyDescent="0.35">
      <c r="A81" s="34" t="s">
        <v>10</v>
      </c>
      <c r="B81" s="11">
        <v>111</v>
      </c>
      <c r="C81" s="12" t="s">
        <v>782</v>
      </c>
      <c r="D81" s="11">
        <v>112</v>
      </c>
      <c r="E81" s="12" t="s">
        <v>783</v>
      </c>
      <c r="F81" s="11">
        <v>213</v>
      </c>
      <c r="G81" s="12" t="s">
        <v>784</v>
      </c>
      <c r="H81" s="11">
        <v>214</v>
      </c>
      <c r="I81" s="12" t="s">
        <v>458</v>
      </c>
      <c r="J81" s="11">
        <v>411</v>
      </c>
      <c r="K81" s="12" t="s">
        <v>527</v>
      </c>
      <c r="L81" s="11">
        <v>512</v>
      </c>
      <c r="M81" s="12" t="s">
        <v>785</v>
      </c>
    </row>
    <row r="82" spans="1:13" ht="20.100000000000001" customHeight="1" thickBot="1" x14ac:dyDescent="0.35">
      <c r="A82" s="34"/>
      <c r="B82" s="11">
        <v>613</v>
      </c>
      <c r="C82" s="12" t="s">
        <v>657</v>
      </c>
      <c r="D82" s="11">
        <v>614</v>
      </c>
      <c r="E82" s="12" t="s">
        <v>673</v>
      </c>
      <c r="F82" s="11"/>
      <c r="G82" s="12"/>
      <c r="H82" s="11"/>
      <c r="I82" s="12"/>
      <c r="J82" s="11"/>
      <c r="K82" s="12"/>
      <c r="L82" s="11"/>
      <c r="M82" s="12"/>
    </row>
    <row r="83" spans="1:13" ht="20.100000000000001" customHeight="1" x14ac:dyDescent="0.3"/>
    <row r="84" spans="1:13" ht="20.100000000000001" customHeight="1" x14ac:dyDescent="0.3">
      <c r="A84" s="1" t="str">
        <f>"　(二)高二男生組 &lt;共 " &amp; COUNTA(B86:B89,D86:D89,F86:F89,H86:H89,J86:J89,L86:L89)&amp;"  人，分二組，每組取 2 名另擇優 2 名，參加決賽&gt;"</f>
        <v>　(二)高二男生組 &lt;共 16  人，分二組，每組取 2 名另擇優 2 名，參加決賽&gt;</v>
      </c>
    </row>
    <row r="85" spans="1:13" ht="20.100000000000001" customHeight="1" x14ac:dyDescent="0.3">
      <c r="A85" s="4"/>
      <c r="B85" s="31" t="s">
        <v>14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3"/>
    </row>
    <row r="86" spans="1:13" ht="20.100000000000001" customHeight="1" thickBot="1" x14ac:dyDescent="0.35">
      <c r="A86" s="34" t="s">
        <v>9</v>
      </c>
      <c r="B86" s="11">
        <v>123</v>
      </c>
      <c r="C86" s="12" t="s">
        <v>33</v>
      </c>
      <c r="D86" s="11">
        <v>121</v>
      </c>
      <c r="E86" s="12" t="s">
        <v>167</v>
      </c>
      <c r="F86" s="11">
        <v>122</v>
      </c>
      <c r="G86" s="12" t="s">
        <v>171</v>
      </c>
      <c r="H86" s="11">
        <v>221</v>
      </c>
      <c r="I86" s="12" t="s">
        <v>771</v>
      </c>
      <c r="J86" s="11">
        <v>222</v>
      </c>
      <c r="K86" s="12" t="s">
        <v>32</v>
      </c>
      <c r="L86" s="11">
        <v>224</v>
      </c>
      <c r="M86" s="12" t="s">
        <v>115</v>
      </c>
    </row>
    <row r="87" spans="1:13" ht="20.100000000000001" customHeight="1" thickBot="1" x14ac:dyDescent="0.35">
      <c r="A87" s="34"/>
      <c r="B87" s="11">
        <v>422</v>
      </c>
      <c r="C87" s="12" t="s">
        <v>242</v>
      </c>
      <c r="D87" s="11">
        <v>621</v>
      </c>
      <c r="E87" s="12" t="s">
        <v>681</v>
      </c>
      <c r="F87" s="11"/>
      <c r="G87" s="12"/>
      <c r="H87" s="11"/>
      <c r="I87" s="12"/>
      <c r="J87" s="11"/>
      <c r="K87" s="12"/>
      <c r="L87" s="11"/>
      <c r="M87" s="12"/>
    </row>
    <row r="88" spans="1:13" ht="20.100000000000001" customHeight="1" thickBot="1" x14ac:dyDescent="0.35">
      <c r="A88" s="34" t="s">
        <v>10</v>
      </c>
      <c r="B88" s="11">
        <v>421</v>
      </c>
      <c r="C88" s="12" t="s">
        <v>772</v>
      </c>
      <c r="D88" s="11">
        <v>124</v>
      </c>
      <c r="E88" s="12" t="s">
        <v>773</v>
      </c>
      <c r="F88" s="11">
        <v>223</v>
      </c>
      <c r="G88" s="12" t="s">
        <v>774</v>
      </c>
      <c r="H88" s="11">
        <v>225</v>
      </c>
      <c r="I88" s="12" t="s">
        <v>210</v>
      </c>
      <c r="J88" s="11">
        <v>423</v>
      </c>
      <c r="K88" s="12" t="s">
        <v>958</v>
      </c>
      <c r="L88" s="11">
        <v>622</v>
      </c>
      <c r="M88" s="12" t="s">
        <v>770</v>
      </c>
    </row>
    <row r="89" spans="1:13" ht="20.100000000000001" customHeight="1" thickBot="1" x14ac:dyDescent="0.35">
      <c r="A89" s="34"/>
      <c r="B89" s="11">
        <v>623</v>
      </c>
      <c r="C89" s="12" t="s">
        <v>696</v>
      </c>
      <c r="D89" s="11">
        <v>624</v>
      </c>
      <c r="E89" s="12" t="s">
        <v>705</v>
      </c>
      <c r="F89" s="11"/>
      <c r="G89" s="12"/>
      <c r="H89" s="11"/>
      <c r="I89" s="12"/>
      <c r="J89" s="11"/>
      <c r="K89" s="12"/>
      <c r="L89" s="11"/>
      <c r="M89" s="12"/>
    </row>
    <row r="90" spans="1:13" ht="20.100000000000001" customHeight="1" x14ac:dyDescent="0.3"/>
    <row r="91" spans="1:13" ht="20.100000000000001" customHeight="1" x14ac:dyDescent="0.3">
      <c r="A91" s="1" t="str">
        <f>"　(三)高三男生組 &lt;共 " &amp; COUNTA(B93:B96,D93:D96,F93:F96,H93:H96,J93:J96,L93:L96) &amp;" 人，分二組，每組取 2 名另擇優 2 名，參加決賽&gt;"</f>
        <v>　(三)高三男生組 &lt;共 17 人，分二組，每組取 2 名另擇優 2 名，參加決賽&gt;</v>
      </c>
    </row>
    <row r="92" spans="1:13" ht="20.100000000000001" customHeight="1" x14ac:dyDescent="0.3">
      <c r="A92" s="4"/>
      <c r="B92" s="31" t="s">
        <v>14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3"/>
    </row>
    <row r="93" spans="1:13" ht="20.100000000000001" customHeight="1" thickBot="1" x14ac:dyDescent="0.35">
      <c r="A93" s="34" t="s">
        <v>9</v>
      </c>
      <c r="B93" s="11">
        <v>433</v>
      </c>
      <c r="C93" s="12" t="s">
        <v>44</v>
      </c>
      <c r="D93" s="11">
        <v>132</v>
      </c>
      <c r="E93" s="12" t="s">
        <v>38</v>
      </c>
      <c r="F93" s="11">
        <v>232</v>
      </c>
      <c r="G93" s="12" t="s">
        <v>775</v>
      </c>
      <c r="H93" s="11">
        <v>235</v>
      </c>
      <c r="I93" s="12" t="s">
        <v>776</v>
      </c>
      <c r="J93" s="11">
        <v>331</v>
      </c>
      <c r="K93" s="12" t="s">
        <v>515</v>
      </c>
      <c r="L93" s="11">
        <v>432</v>
      </c>
      <c r="M93" s="12" t="s">
        <v>182</v>
      </c>
    </row>
    <row r="94" spans="1:13" ht="20.100000000000001" customHeight="1" thickBot="1" x14ac:dyDescent="0.35">
      <c r="A94" s="34"/>
      <c r="B94" s="11">
        <v>632</v>
      </c>
      <c r="C94" s="12" t="s">
        <v>124</v>
      </c>
      <c r="D94" s="11">
        <v>633</v>
      </c>
      <c r="E94" s="12" t="s">
        <v>153</v>
      </c>
      <c r="F94" s="11">
        <v>634</v>
      </c>
      <c r="G94" s="12" t="s">
        <v>41</v>
      </c>
      <c r="H94" s="11"/>
      <c r="I94" s="12"/>
      <c r="J94" s="11"/>
      <c r="K94" s="12"/>
      <c r="L94" s="11"/>
      <c r="M94" s="12"/>
    </row>
    <row r="95" spans="1:13" ht="20.100000000000001" customHeight="1" thickBot="1" x14ac:dyDescent="0.35">
      <c r="A95" s="34" t="s">
        <v>10</v>
      </c>
      <c r="B95" s="11">
        <v>631</v>
      </c>
      <c r="C95" s="12" t="s">
        <v>777</v>
      </c>
      <c r="D95" s="11">
        <v>131</v>
      </c>
      <c r="E95" s="12" t="s">
        <v>778</v>
      </c>
      <c r="F95" s="11">
        <v>133</v>
      </c>
      <c r="G95" s="12" t="s">
        <v>779</v>
      </c>
      <c r="H95" s="11">
        <v>134</v>
      </c>
      <c r="I95" s="12" t="s">
        <v>192</v>
      </c>
      <c r="J95" s="11">
        <v>233</v>
      </c>
      <c r="K95" s="12" t="s">
        <v>146</v>
      </c>
      <c r="L95" s="11">
        <v>234</v>
      </c>
      <c r="M95" s="12" t="s">
        <v>780</v>
      </c>
    </row>
    <row r="96" spans="1:13" ht="20.100000000000001" customHeight="1" thickBot="1" x14ac:dyDescent="0.35">
      <c r="A96" s="34"/>
      <c r="B96" s="11">
        <v>431</v>
      </c>
      <c r="C96" s="12" t="s">
        <v>588</v>
      </c>
      <c r="D96" s="11">
        <v>532</v>
      </c>
      <c r="E96" s="12" t="s">
        <v>615</v>
      </c>
      <c r="F96" s="11"/>
      <c r="G96" s="12"/>
      <c r="H96" s="11"/>
      <c r="I96" s="12"/>
      <c r="J96" s="11"/>
      <c r="K96" s="12"/>
      <c r="L96" s="11"/>
      <c r="M96" s="12"/>
    </row>
    <row r="97" spans="1:13" ht="20.100000000000001" customHeight="1" x14ac:dyDescent="0.3"/>
    <row r="98" spans="1:13" ht="20.100000000000001" customHeight="1" x14ac:dyDescent="0.3">
      <c r="A98" s="1" t="str">
        <f>"　(四)高一女生組 &lt;共 " &amp; COUNTA(B100:B103,D100:D103,F100:F103,H100:H103,J100:J103,L100:L103) &amp; " 人，分二組，每組取 2 名另擇優 2 名，參加決賽&gt;"</f>
        <v>　(四)高一女生組 &lt;共 17 人，分二組，每組取 2 名另擇優 2 名，參加決賽&gt;</v>
      </c>
    </row>
    <row r="99" spans="1:13" ht="20.100000000000001" customHeight="1" x14ac:dyDescent="0.3">
      <c r="A99" s="4"/>
      <c r="B99" s="31" t="s">
        <v>14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3"/>
    </row>
    <row r="100" spans="1:13" ht="20.100000000000001" customHeight="1" thickBot="1" x14ac:dyDescent="0.35">
      <c r="A100" s="34" t="s">
        <v>9</v>
      </c>
      <c r="B100" s="11">
        <v>111</v>
      </c>
      <c r="C100" s="12" t="s">
        <v>320</v>
      </c>
      <c r="D100" s="11">
        <v>112</v>
      </c>
      <c r="E100" s="12" t="s">
        <v>335</v>
      </c>
      <c r="F100" s="11">
        <v>113</v>
      </c>
      <c r="G100" s="12" t="s">
        <v>349</v>
      </c>
      <c r="H100" s="11">
        <v>212</v>
      </c>
      <c r="I100" s="12" t="s">
        <v>427</v>
      </c>
      <c r="J100" s="11">
        <v>213</v>
      </c>
      <c r="K100" s="12" t="s">
        <v>789</v>
      </c>
      <c r="L100" s="11">
        <v>215</v>
      </c>
      <c r="M100" s="12" t="s">
        <v>465</v>
      </c>
    </row>
    <row r="101" spans="1:13" ht="20.100000000000001" customHeight="1" thickBot="1" x14ac:dyDescent="0.35">
      <c r="A101" s="34"/>
      <c r="B101" s="11">
        <v>412</v>
      </c>
      <c r="C101" s="12" t="s">
        <v>536</v>
      </c>
      <c r="D101" s="11">
        <v>413</v>
      </c>
      <c r="E101" s="12" t="s">
        <v>553</v>
      </c>
      <c r="F101" s="11">
        <v>612</v>
      </c>
      <c r="G101" s="12" t="s">
        <v>637</v>
      </c>
      <c r="H101" s="11"/>
      <c r="I101" s="12"/>
      <c r="J101" s="11"/>
      <c r="K101" s="12"/>
      <c r="L101" s="16"/>
      <c r="M101" s="17"/>
    </row>
    <row r="102" spans="1:13" ht="20.100000000000001" customHeight="1" thickBot="1" x14ac:dyDescent="0.35">
      <c r="A102" s="34" t="s">
        <v>10</v>
      </c>
      <c r="B102" s="11">
        <v>114</v>
      </c>
      <c r="C102" s="12" t="s">
        <v>365</v>
      </c>
      <c r="D102" s="11">
        <v>211</v>
      </c>
      <c r="E102" s="12" t="s">
        <v>790</v>
      </c>
      <c r="F102" s="11">
        <v>214</v>
      </c>
      <c r="G102" s="12" t="s">
        <v>451</v>
      </c>
      <c r="H102" s="11">
        <v>411</v>
      </c>
      <c r="I102" s="12" t="s">
        <v>522</v>
      </c>
      <c r="J102" s="11">
        <v>512</v>
      </c>
      <c r="K102" s="12" t="s">
        <v>603</v>
      </c>
      <c r="L102" s="13">
        <v>611</v>
      </c>
      <c r="M102" s="14" t="s">
        <v>623</v>
      </c>
    </row>
    <row r="103" spans="1:13" ht="20.100000000000001" customHeight="1" thickBot="1" x14ac:dyDescent="0.35">
      <c r="A103" s="34"/>
      <c r="B103" s="11">
        <v>613</v>
      </c>
      <c r="C103" s="12" t="s">
        <v>651</v>
      </c>
      <c r="D103" s="11">
        <v>614</v>
      </c>
      <c r="E103" s="12" t="s">
        <v>666</v>
      </c>
      <c r="F103" s="11"/>
      <c r="G103" s="12"/>
      <c r="H103" s="11"/>
      <c r="I103" s="12"/>
      <c r="J103" s="11"/>
      <c r="K103" s="12"/>
      <c r="L103" s="11"/>
      <c r="M103" s="12"/>
    </row>
    <row r="104" spans="1:13" ht="20.100000000000001" customHeight="1" x14ac:dyDescent="0.3"/>
    <row r="105" spans="1:13" ht="20.100000000000001" customHeight="1" x14ac:dyDescent="0.3">
      <c r="A105" s="1" t="str">
        <f>"　(五)高二女生組 &lt;共 " &amp; COUNTA(B107:B110,D107:D110,F107:F110,H107:H110,J107:J110,L107:L110) &amp;" 人，分二組，每組取 2 名另擇優 2 名，參加決賽&gt;"</f>
        <v>　(五)高二女生組 &lt;共 16 人，分二組，每組取 2 名另擇優 2 名，參加決賽&gt;</v>
      </c>
    </row>
    <row r="106" spans="1:13" ht="20.100000000000001" customHeight="1" x14ac:dyDescent="0.3">
      <c r="A106" s="4"/>
      <c r="B106" s="31" t="s">
        <v>14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3"/>
    </row>
    <row r="107" spans="1:13" ht="20.100000000000001" customHeight="1" thickBot="1" x14ac:dyDescent="0.35">
      <c r="A107" s="34" t="s">
        <v>9</v>
      </c>
      <c r="B107" s="11">
        <v>623</v>
      </c>
      <c r="C107" s="12" t="s">
        <v>691</v>
      </c>
      <c r="D107" s="11">
        <v>223</v>
      </c>
      <c r="E107" s="12" t="s">
        <v>51</v>
      </c>
      <c r="F107" s="11">
        <v>225</v>
      </c>
      <c r="G107" s="12" t="s">
        <v>52</v>
      </c>
      <c r="H107" s="11">
        <v>124</v>
      </c>
      <c r="I107" s="12" t="s">
        <v>387</v>
      </c>
      <c r="J107" s="11">
        <v>221</v>
      </c>
      <c r="K107" s="12" t="s">
        <v>788</v>
      </c>
      <c r="L107" s="11">
        <v>422</v>
      </c>
      <c r="M107" s="12" t="s">
        <v>97</v>
      </c>
    </row>
    <row r="108" spans="1:13" ht="20.100000000000001" customHeight="1" thickBot="1" x14ac:dyDescent="0.35">
      <c r="A108" s="34"/>
      <c r="B108" s="11">
        <v>423</v>
      </c>
      <c r="C108" s="12" t="s">
        <v>579</v>
      </c>
      <c r="D108" s="11">
        <v>621</v>
      </c>
      <c r="E108" s="12" t="s">
        <v>678</v>
      </c>
      <c r="F108" s="11"/>
      <c r="G108" s="12"/>
      <c r="H108" s="11"/>
      <c r="I108" s="12"/>
      <c r="J108" s="11"/>
      <c r="K108" s="12"/>
      <c r="L108" s="16"/>
      <c r="M108" s="17"/>
    </row>
    <row r="109" spans="1:13" ht="20.100000000000001" customHeight="1" thickBot="1" x14ac:dyDescent="0.35">
      <c r="A109" s="34" t="s">
        <v>10</v>
      </c>
      <c r="B109" s="11">
        <v>624</v>
      </c>
      <c r="C109" s="12" t="s">
        <v>50</v>
      </c>
      <c r="D109" s="11">
        <v>622</v>
      </c>
      <c r="E109" s="12" t="s">
        <v>787</v>
      </c>
      <c r="F109" s="11">
        <v>122</v>
      </c>
      <c r="G109" s="12" t="s">
        <v>47</v>
      </c>
      <c r="H109" s="11">
        <v>121</v>
      </c>
      <c r="I109" s="12" t="s">
        <v>194</v>
      </c>
      <c r="J109" s="11">
        <v>123</v>
      </c>
      <c r="K109" s="12" t="s">
        <v>126</v>
      </c>
      <c r="L109" s="13">
        <v>222</v>
      </c>
      <c r="M109" s="14" t="s">
        <v>479</v>
      </c>
    </row>
    <row r="110" spans="1:13" ht="20.100000000000001" customHeight="1" thickBot="1" x14ac:dyDescent="0.35">
      <c r="A110" s="34"/>
      <c r="B110" s="11">
        <v>224</v>
      </c>
      <c r="C110" s="12" t="s">
        <v>487</v>
      </c>
      <c r="D110" s="11">
        <v>421</v>
      </c>
      <c r="E110" s="12" t="s">
        <v>154</v>
      </c>
      <c r="F110" s="11"/>
      <c r="G110" s="12"/>
      <c r="H110" s="11"/>
      <c r="I110" s="12"/>
      <c r="J110" s="11"/>
      <c r="K110" s="12"/>
      <c r="L110" s="11"/>
      <c r="M110" s="12"/>
    </row>
    <row r="111" spans="1:13" ht="20.100000000000001" customHeight="1" x14ac:dyDescent="0.3"/>
    <row r="112" spans="1:13" ht="20.100000000000001" customHeight="1" x14ac:dyDescent="0.3">
      <c r="A112" s="1" t="str">
        <f>"　(六)高三女生組 &lt;共 " &amp; COUNTA(B114:B117,D114:D117,F114:F117,H114:H117,J114:J117,L114:L117) &amp;" 人，分二組，每組取 2 名另擇優 2 名，參加決賽&gt;"</f>
        <v>　(六)高三女生組 &lt;共 18 人，分二組，每組取 2 名另擇優 2 名，參加決賽&gt;</v>
      </c>
    </row>
    <row r="113" spans="1:13" ht="20.100000000000001" customHeight="1" x14ac:dyDescent="0.3">
      <c r="A113" s="4"/>
      <c r="B113" s="31" t="s">
        <v>14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3"/>
    </row>
    <row r="114" spans="1:13" ht="20.100000000000001" customHeight="1" thickBot="1" x14ac:dyDescent="0.35">
      <c r="A114" s="34" t="s">
        <v>9</v>
      </c>
      <c r="B114" s="11">
        <v>331</v>
      </c>
      <c r="C114" s="12" t="s">
        <v>62</v>
      </c>
      <c r="D114" s="11">
        <v>634</v>
      </c>
      <c r="E114" s="12" t="s">
        <v>65</v>
      </c>
      <c r="F114" s="11">
        <v>133</v>
      </c>
      <c r="G114" s="12" t="s">
        <v>60</v>
      </c>
      <c r="H114" s="11">
        <v>134</v>
      </c>
      <c r="I114" s="12" t="s">
        <v>411</v>
      </c>
      <c r="J114" s="11">
        <v>232</v>
      </c>
      <c r="K114" s="12" t="s">
        <v>786</v>
      </c>
      <c r="L114" s="11">
        <v>234</v>
      </c>
      <c r="M114" s="12" t="s">
        <v>505</v>
      </c>
    </row>
    <row r="115" spans="1:13" ht="20.100000000000001" customHeight="1" thickBot="1" x14ac:dyDescent="0.35">
      <c r="A115" s="34"/>
      <c r="B115" s="11">
        <v>631</v>
      </c>
      <c r="C115" s="12" t="s">
        <v>265</v>
      </c>
      <c r="D115" s="11">
        <v>632</v>
      </c>
      <c r="E115" s="12" t="s">
        <v>166</v>
      </c>
      <c r="F115" s="11">
        <v>633</v>
      </c>
      <c r="G115" s="12" t="s">
        <v>64</v>
      </c>
      <c r="H115" s="11"/>
      <c r="I115" s="12"/>
      <c r="J115" s="11"/>
      <c r="K115" s="12"/>
      <c r="L115" s="16"/>
      <c r="M115" s="17"/>
    </row>
    <row r="116" spans="1:13" ht="20.100000000000001" customHeight="1" thickBot="1" x14ac:dyDescent="0.35">
      <c r="A116" s="34" t="s">
        <v>10</v>
      </c>
      <c r="B116" s="11">
        <v>131</v>
      </c>
      <c r="C116" s="12" t="s">
        <v>53</v>
      </c>
      <c r="D116" s="11">
        <v>433</v>
      </c>
      <c r="E116" s="12" t="s">
        <v>63</v>
      </c>
      <c r="F116" s="11">
        <v>132</v>
      </c>
      <c r="G116" s="12" t="s">
        <v>400</v>
      </c>
      <c r="H116" s="11">
        <v>231</v>
      </c>
      <c r="I116" s="12" t="s">
        <v>55</v>
      </c>
      <c r="J116" s="11">
        <v>233</v>
      </c>
      <c r="K116" s="12" t="s">
        <v>502</v>
      </c>
      <c r="L116" s="13">
        <v>235</v>
      </c>
      <c r="M116" s="14" t="s">
        <v>110</v>
      </c>
    </row>
    <row r="117" spans="1:13" ht="20.100000000000001" customHeight="1" thickBot="1" x14ac:dyDescent="0.35">
      <c r="A117" s="34"/>
      <c r="B117" s="11">
        <v>431</v>
      </c>
      <c r="C117" s="12" t="s">
        <v>56</v>
      </c>
      <c r="D117" s="11">
        <v>432</v>
      </c>
      <c r="E117" s="12" t="s">
        <v>269</v>
      </c>
      <c r="F117" s="11">
        <v>531</v>
      </c>
      <c r="G117" s="12" t="s">
        <v>105</v>
      </c>
      <c r="H117" s="11"/>
      <c r="I117" s="12"/>
      <c r="J117" s="11"/>
      <c r="K117" s="12"/>
      <c r="L117" s="11"/>
      <c r="M117" s="12"/>
    </row>
    <row r="118" spans="1:13" ht="20.100000000000001" customHeight="1" x14ac:dyDescent="0.3"/>
    <row r="119" spans="1:13" ht="20.100000000000001" customHeight="1" x14ac:dyDescent="0.3">
      <c r="A119" s="1" t="s">
        <v>15</v>
      </c>
    </row>
    <row r="120" spans="1:13" ht="20.100000000000001" customHeight="1" x14ac:dyDescent="0.3">
      <c r="A120" s="1" t="str">
        <f>"　(一)高一男生組 &lt;共 " &amp; COUNTA(B122:B124,D122:D124,F122:F124,H122:H124,J122:J124,L122:L124) &amp;" 人，取 6 名&gt;"</f>
        <v>　(一)高一男生組 &lt;共 16 人，取 6 名&gt;</v>
      </c>
    </row>
    <row r="121" spans="1:13" ht="20.100000000000001" customHeight="1" x14ac:dyDescent="0.3">
      <c r="A121" s="4"/>
      <c r="B121" s="31" t="s">
        <v>14</v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3"/>
    </row>
    <row r="122" spans="1:13" ht="20.100000000000001" customHeight="1" thickBot="1" x14ac:dyDescent="0.35">
      <c r="A122" s="34" t="s">
        <v>16</v>
      </c>
      <c r="B122" s="11">
        <v>111</v>
      </c>
      <c r="C122" s="12" t="s">
        <v>326</v>
      </c>
      <c r="D122" s="11">
        <v>112</v>
      </c>
      <c r="E122" s="12" t="s">
        <v>341</v>
      </c>
      <c r="F122" s="11">
        <v>113</v>
      </c>
      <c r="G122" s="12" t="s">
        <v>356</v>
      </c>
      <c r="H122" s="11">
        <v>114</v>
      </c>
      <c r="I122" s="12" t="s">
        <v>373</v>
      </c>
      <c r="J122" s="11">
        <v>211</v>
      </c>
      <c r="K122" s="12" t="s">
        <v>791</v>
      </c>
      <c r="L122" s="11">
        <v>212</v>
      </c>
      <c r="M122" s="12" t="s">
        <v>432</v>
      </c>
    </row>
    <row r="123" spans="1:13" ht="20.100000000000001" customHeight="1" thickBot="1" x14ac:dyDescent="0.35">
      <c r="A123" s="34"/>
      <c r="B123" s="11">
        <v>213</v>
      </c>
      <c r="C123" s="12" t="s">
        <v>444</v>
      </c>
      <c r="D123" s="11">
        <v>214</v>
      </c>
      <c r="E123" s="12" t="s">
        <v>459</v>
      </c>
      <c r="F123" s="11">
        <v>215</v>
      </c>
      <c r="G123" s="12" t="s">
        <v>461</v>
      </c>
      <c r="H123" s="11">
        <v>411</v>
      </c>
      <c r="I123" s="12" t="s">
        <v>528</v>
      </c>
      <c r="J123" s="11">
        <v>412</v>
      </c>
      <c r="K123" s="12" t="s">
        <v>544</v>
      </c>
      <c r="L123" s="11">
        <v>413</v>
      </c>
      <c r="M123" s="12" t="s">
        <v>547</v>
      </c>
    </row>
    <row r="124" spans="1:13" ht="20.100000000000001" customHeight="1" thickBot="1" x14ac:dyDescent="0.35">
      <c r="A124" s="34"/>
      <c r="B124" s="11">
        <v>611</v>
      </c>
      <c r="C124" s="12" t="s">
        <v>630</v>
      </c>
      <c r="D124" s="11">
        <v>612</v>
      </c>
      <c r="E124" s="12" t="s">
        <v>643</v>
      </c>
      <c r="F124" s="11">
        <v>613</v>
      </c>
      <c r="G124" s="12" t="s">
        <v>658</v>
      </c>
      <c r="H124" s="11">
        <v>614</v>
      </c>
      <c r="I124" s="12" t="s">
        <v>674</v>
      </c>
      <c r="J124" s="11"/>
      <c r="K124" s="12"/>
      <c r="L124" s="13"/>
      <c r="M124" s="14"/>
    </row>
    <row r="125" spans="1:13" ht="20.100000000000001" customHeight="1" x14ac:dyDescent="0.3"/>
    <row r="126" spans="1:13" ht="20.100000000000001" customHeight="1" x14ac:dyDescent="0.3">
      <c r="A126" s="1" t="str">
        <f>"　(二)高二男生組 &lt;共 " &amp; COUNTA(B128:B130,D128:D130,F128:F130,H128:H130,J128:J130,L128:L130) &amp;" 人，取 6 名&gt;"</f>
        <v>　(二)高二男生組 &lt;共 17 人，取 6 名&gt;</v>
      </c>
    </row>
    <row r="127" spans="1:13" ht="20.100000000000001" customHeight="1" x14ac:dyDescent="0.3">
      <c r="A127" s="4"/>
      <c r="B127" s="31" t="s">
        <v>14</v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3"/>
    </row>
    <row r="128" spans="1:13" ht="20.100000000000001" customHeight="1" thickBot="1" x14ac:dyDescent="0.35">
      <c r="A128" s="34" t="s">
        <v>16</v>
      </c>
      <c r="B128" s="11">
        <v>121</v>
      </c>
      <c r="C128" s="12" t="s">
        <v>30</v>
      </c>
      <c r="D128" s="11">
        <v>122</v>
      </c>
      <c r="E128" s="12" t="s">
        <v>31</v>
      </c>
      <c r="F128" s="11">
        <v>123</v>
      </c>
      <c r="G128" s="12" t="s">
        <v>141</v>
      </c>
      <c r="H128" s="11">
        <v>124</v>
      </c>
      <c r="I128" s="12" t="s">
        <v>137</v>
      </c>
      <c r="J128" s="11">
        <v>221</v>
      </c>
      <c r="K128" s="12" t="s">
        <v>793</v>
      </c>
      <c r="L128" s="11">
        <v>222</v>
      </c>
      <c r="M128" s="12" t="s">
        <v>172</v>
      </c>
    </row>
    <row r="129" spans="1:13" ht="20.100000000000001" customHeight="1" thickBot="1" x14ac:dyDescent="0.35">
      <c r="A129" s="34"/>
      <c r="B129" s="11">
        <v>223</v>
      </c>
      <c r="C129" s="12" t="s">
        <v>175</v>
      </c>
      <c r="D129" s="11">
        <v>224</v>
      </c>
      <c r="E129" s="12" t="s">
        <v>139</v>
      </c>
      <c r="F129" s="11">
        <v>225</v>
      </c>
      <c r="G129" s="12" t="s">
        <v>142</v>
      </c>
      <c r="H129" s="11">
        <v>421</v>
      </c>
      <c r="I129" s="12" t="s">
        <v>138</v>
      </c>
      <c r="J129" s="11">
        <v>422</v>
      </c>
      <c r="K129" s="12" t="s">
        <v>574</v>
      </c>
      <c r="L129" s="11">
        <v>423</v>
      </c>
      <c r="M129" s="12" t="s">
        <v>143</v>
      </c>
    </row>
    <row r="130" spans="1:13" ht="20.100000000000001" customHeight="1" thickBot="1" x14ac:dyDescent="0.35">
      <c r="A130" s="34"/>
      <c r="B130" s="11">
        <v>521</v>
      </c>
      <c r="C130" s="12" t="s">
        <v>610</v>
      </c>
      <c r="D130" s="11">
        <v>621</v>
      </c>
      <c r="E130" s="12" t="s">
        <v>180</v>
      </c>
      <c r="F130" s="11">
        <v>622</v>
      </c>
      <c r="G130" s="12" t="s">
        <v>792</v>
      </c>
      <c r="H130" s="11">
        <v>623</v>
      </c>
      <c r="I130" s="12" t="s">
        <v>697</v>
      </c>
      <c r="J130" s="11">
        <v>624</v>
      </c>
      <c r="K130" s="12" t="s">
        <v>140</v>
      </c>
      <c r="L130" s="13"/>
      <c r="M130" s="14"/>
    </row>
    <row r="131" spans="1:13" ht="20.100000000000001" customHeight="1" x14ac:dyDescent="0.3"/>
    <row r="132" spans="1:13" ht="20.100000000000001" customHeight="1" x14ac:dyDescent="0.3">
      <c r="A132" s="1" t="str">
        <f>"　(三)高三男生組 &lt;共 " &amp; COUNTA(B134:B136,D134:D136,F134:F136,H134:H136,J134:J136,L134:L136) &amp;"  人，取 6 名&gt;"</f>
        <v>　(三)高三男生組 &lt;共 18  人，取 6 名&gt;</v>
      </c>
    </row>
    <row r="133" spans="1:13" ht="20.100000000000001" customHeight="1" x14ac:dyDescent="0.3">
      <c r="A133" s="4"/>
      <c r="B133" s="31" t="s">
        <v>14</v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3"/>
    </row>
    <row r="134" spans="1:13" ht="20.100000000000001" customHeight="1" thickBot="1" x14ac:dyDescent="0.35">
      <c r="A134" s="34" t="s">
        <v>16</v>
      </c>
      <c r="B134" s="11">
        <v>131</v>
      </c>
      <c r="C134" s="12" t="s">
        <v>144</v>
      </c>
      <c r="D134" s="11">
        <v>132</v>
      </c>
      <c r="E134" s="12" t="s">
        <v>402</v>
      </c>
      <c r="F134" s="11">
        <v>133</v>
      </c>
      <c r="G134" s="12" t="s">
        <v>186</v>
      </c>
      <c r="H134" s="11">
        <v>134</v>
      </c>
      <c r="I134" s="12" t="s">
        <v>145</v>
      </c>
      <c r="J134" s="11">
        <v>231</v>
      </c>
      <c r="K134" s="12" t="s">
        <v>795</v>
      </c>
      <c r="L134" s="11">
        <v>232</v>
      </c>
      <c r="M134" s="12" t="s">
        <v>794</v>
      </c>
    </row>
    <row r="135" spans="1:13" ht="20.100000000000001" customHeight="1" thickBot="1" x14ac:dyDescent="0.35">
      <c r="A135" s="34"/>
      <c r="B135" s="11">
        <v>233</v>
      </c>
      <c r="C135" s="12" t="s">
        <v>187</v>
      </c>
      <c r="D135" s="11">
        <v>234</v>
      </c>
      <c r="E135" s="12" t="s">
        <v>507</v>
      </c>
      <c r="F135" s="11">
        <v>235</v>
      </c>
      <c r="G135" s="12" t="s">
        <v>122</v>
      </c>
      <c r="H135" s="11">
        <v>331</v>
      </c>
      <c r="I135" s="12" t="s">
        <v>40</v>
      </c>
      <c r="J135" s="11">
        <v>431</v>
      </c>
      <c r="K135" s="12" t="s">
        <v>589</v>
      </c>
      <c r="L135" s="11">
        <v>432</v>
      </c>
      <c r="M135" s="12" t="s">
        <v>148</v>
      </c>
    </row>
    <row r="136" spans="1:13" ht="20.100000000000001" customHeight="1" thickBot="1" x14ac:dyDescent="0.35">
      <c r="A136" s="34"/>
      <c r="B136" s="11">
        <v>433</v>
      </c>
      <c r="C136" s="12" t="s">
        <v>152</v>
      </c>
      <c r="D136" s="11">
        <v>532</v>
      </c>
      <c r="E136" s="12" t="s">
        <v>150</v>
      </c>
      <c r="F136" s="11">
        <v>631</v>
      </c>
      <c r="G136" s="12" t="s">
        <v>796</v>
      </c>
      <c r="H136" s="11">
        <v>632</v>
      </c>
      <c r="I136" s="12" t="s">
        <v>149</v>
      </c>
      <c r="J136" s="11">
        <v>633</v>
      </c>
      <c r="K136" s="12" t="s">
        <v>719</v>
      </c>
      <c r="L136" s="13">
        <v>634</v>
      </c>
      <c r="M136" s="14" t="s">
        <v>723</v>
      </c>
    </row>
    <row r="137" spans="1:13" ht="20.100000000000001" customHeight="1" x14ac:dyDescent="0.3"/>
    <row r="138" spans="1:13" ht="20.100000000000001" customHeight="1" x14ac:dyDescent="0.3">
      <c r="A138" s="1" t="str">
        <f>"　(四)高一女生組 &lt;共 " &amp; COUNTA(B140:B142,D140:D142,F140:F142,H140:H142,J140:J142,L140:L142) &amp;" 人，取 6 名&gt;"</f>
        <v>　(四)高一女生組 &lt;共 17 人，取 6 名&gt;</v>
      </c>
    </row>
    <row r="139" spans="1:13" ht="20.100000000000001" customHeight="1" x14ac:dyDescent="0.3">
      <c r="A139" s="4"/>
      <c r="B139" s="31" t="s">
        <v>14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3"/>
    </row>
    <row r="140" spans="1:13" ht="20.100000000000001" customHeight="1" thickBot="1" x14ac:dyDescent="0.35">
      <c r="A140" s="34" t="s">
        <v>16</v>
      </c>
      <c r="B140" s="11">
        <v>111</v>
      </c>
      <c r="C140" s="12" t="s">
        <v>321</v>
      </c>
      <c r="D140" s="11">
        <v>112</v>
      </c>
      <c r="E140" s="12" t="s">
        <v>336</v>
      </c>
      <c r="F140" s="11">
        <v>113</v>
      </c>
      <c r="G140" s="12" t="s">
        <v>350</v>
      </c>
      <c r="H140" s="11">
        <v>114</v>
      </c>
      <c r="I140" s="12" t="s">
        <v>366</v>
      </c>
      <c r="J140" s="11">
        <v>211</v>
      </c>
      <c r="K140" s="12" t="s">
        <v>797</v>
      </c>
      <c r="L140" s="11">
        <v>212</v>
      </c>
      <c r="M140" s="12" t="s">
        <v>798</v>
      </c>
    </row>
    <row r="141" spans="1:13" ht="20.100000000000001" customHeight="1" thickBot="1" x14ac:dyDescent="0.35">
      <c r="A141" s="34"/>
      <c r="B141" s="11">
        <v>213</v>
      </c>
      <c r="C141" s="12" t="s">
        <v>439</v>
      </c>
      <c r="D141" s="11">
        <v>214</v>
      </c>
      <c r="E141" s="12" t="s">
        <v>452</v>
      </c>
      <c r="F141" s="11">
        <v>215</v>
      </c>
      <c r="G141" s="12" t="s">
        <v>466</v>
      </c>
      <c r="H141" s="11">
        <v>411</v>
      </c>
      <c r="I141" s="12" t="s">
        <v>517</v>
      </c>
      <c r="J141" s="11">
        <v>412</v>
      </c>
      <c r="K141" s="12" t="s">
        <v>537</v>
      </c>
      <c r="L141" s="11">
        <v>413</v>
      </c>
      <c r="M141" s="12" t="s">
        <v>554</v>
      </c>
    </row>
    <row r="142" spans="1:13" ht="20.100000000000001" customHeight="1" thickBot="1" x14ac:dyDescent="0.35">
      <c r="A142" s="34"/>
      <c r="B142" s="11">
        <v>512</v>
      </c>
      <c r="C142" s="12" t="s">
        <v>604</v>
      </c>
      <c r="D142" s="11">
        <v>611</v>
      </c>
      <c r="E142" s="12" t="s">
        <v>624</v>
      </c>
      <c r="F142" s="11">
        <v>612</v>
      </c>
      <c r="G142" s="12" t="s">
        <v>799</v>
      </c>
      <c r="H142" s="11">
        <v>613</v>
      </c>
      <c r="I142" s="12" t="s">
        <v>652</v>
      </c>
      <c r="J142" s="11">
        <v>614</v>
      </c>
      <c r="K142" s="12" t="s">
        <v>667</v>
      </c>
      <c r="L142" s="13"/>
      <c r="M142" s="14"/>
    </row>
    <row r="143" spans="1:13" ht="20.100000000000001" customHeight="1" x14ac:dyDescent="0.3"/>
    <row r="144" spans="1:13" ht="20.100000000000001" customHeight="1" x14ac:dyDescent="0.3">
      <c r="A144" s="1" t="str">
        <f>"　(五)高二女生組 &lt;共 " &amp; COUNTA(B146:B148,D146:D148,F146:F148,H146:H148,J146:J148,L146:L148)&amp;"  人，取 6 名&gt;"</f>
        <v>　(五)高二女生組 &lt;共 16  人，取 6 名&gt;</v>
      </c>
    </row>
    <row r="145" spans="1:13" ht="20.100000000000001" customHeight="1" x14ac:dyDescent="0.3">
      <c r="A145" s="4"/>
      <c r="B145" s="31" t="s">
        <v>14</v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3"/>
    </row>
    <row r="146" spans="1:13" ht="20.100000000000001" customHeight="1" thickBot="1" x14ac:dyDescent="0.35">
      <c r="A146" s="34" t="s">
        <v>16</v>
      </c>
      <c r="B146" s="11">
        <v>121</v>
      </c>
      <c r="C146" s="12" t="s">
        <v>377</v>
      </c>
      <c r="D146" s="11">
        <v>122</v>
      </c>
      <c r="E146" s="12" t="s">
        <v>156</v>
      </c>
      <c r="F146" s="11">
        <v>123</v>
      </c>
      <c r="G146" s="12" t="s">
        <v>159</v>
      </c>
      <c r="H146" s="11">
        <v>124</v>
      </c>
      <c r="I146" s="12" t="s">
        <v>199</v>
      </c>
      <c r="J146" s="11">
        <v>221</v>
      </c>
      <c r="K146" s="12" t="s">
        <v>801</v>
      </c>
      <c r="L146" s="11">
        <v>222</v>
      </c>
      <c r="M146" s="12" t="s">
        <v>802</v>
      </c>
    </row>
    <row r="147" spans="1:13" ht="20.100000000000001" customHeight="1" thickBot="1" x14ac:dyDescent="0.35">
      <c r="A147" s="34"/>
      <c r="B147" s="11">
        <v>223</v>
      </c>
      <c r="C147" s="12" t="s">
        <v>483</v>
      </c>
      <c r="D147" s="11">
        <v>224</v>
      </c>
      <c r="E147" s="12" t="s">
        <v>488</v>
      </c>
      <c r="F147" s="11">
        <v>225</v>
      </c>
      <c r="G147" s="12" t="s">
        <v>200</v>
      </c>
      <c r="H147" s="11">
        <v>421</v>
      </c>
      <c r="I147" s="12" t="s">
        <v>566</v>
      </c>
      <c r="J147" s="11">
        <v>422</v>
      </c>
      <c r="K147" s="12" t="s">
        <v>157</v>
      </c>
      <c r="L147" s="11">
        <v>423</v>
      </c>
      <c r="M147" s="12" t="s">
        <v>160</v>
      </c>
    </row>
    <row r="148" spans="1:13" ht="20.100000000000001" customHeight="1" thickBot="1" x14ac:dyDescent="0.35">
      <c r="A148" s="34"/>
      <c r="B148" s="11">
        <v>621</v>
      </c>
      <c r="C148" s="12" t="s">
        <v>679</v>
      </c>
      <c r="D148" s="11">
        <v>622</v>
      </c>
      <c r="E148" s="12" t="s">
        <v>800</v>
      </c>
      <c r="F148" s="11">
        <v>623</v>
      </c>
      <c r="G148" s="12" t="s">
        <v>803</v>
      </c>
      <c r="H148" s="11">
        <v>624</v>
      </c>
      <c r="I148" s="12" t="s">
        <v>155</v>
      </c>
      <c r="J148" s="11"/>
      <c r="K148" s="12"/>
      <c r="L148" s="13"/>
      <c r="M148" s="14"/>
    </row>
    <row r="149" spans="1:13" ht="20.100000000000001" customHeight="1" x14ac:dyDescent="0.3"/>
    <row r="150" spans="1:13" ht="20.100000000000001" customHeight="1" x14ac:dyDescent="0.3">
      <c r="A150" s="1" t="str">
        <f>"　(六)高三女生組 &lt;共 " &amp; COUNTA(B152:B154,D152:D154,F152:F154,H152:H154,J152:J154,L152:L154) &amp;"  人，取 6 名&gt;"</f>
        <v>　(六)高三女生組 &lt;共 17  人，取 6 名&gt;</v>
      </c>
    </row>
    <row r="151" spans="1:13" ht="20.100000000000001" customHeight="1" x14ac:dyDescent="0.3">
      <c r="A151" s="4"/>
      <c r="B151" s="31" t="s">
        <v>14</v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3"/>
    </row>
    <row r="152" spans="1:13" ht="20.100000000000001" customHeight="1" thickBot="1" x14ac:dyDescent="0.35">
      <c r="A152" s="34" t="s">
        <v>16</v>
      </c>
      <c r="B152" s="11">
        <v>131</v>
      </c>
      <c r="C152" s="12" t="s">
        <v>262</v>
      </c>
      <c r="D152" s="11">
        <v>132</v>
      </c>
      <c r="E152" s="12" t="s">
        <v>164</v>
      </c>
      <c r="F152" s="11">
        <v>133</v>
      </c>
      <c r="G152" s="12" t="s">
        <v>405</v>
      </c>
      <c r="H152" s="11">
        <v>134</v>
      </c>
      <c r="I152" s="12" t="s">
        <v>161</v>
      </c>
      <c r="J152" s="11">
        <v>231</v>
      </c>
      <c r="K152" s="12" t="s">
        <v>804</v>
      </c>
      <c r="L152" s="11">
        <v>232</v>
      </c>
      <c r="M152" s="12" t="s">
        <v>805</v>
      </c>
    </row>
    <row r="153" spans="1:13" ht="20.100000000000001" customHeight="1" thickBot="1" x14ac:dyDescent="0.35">
      <c r="A153" s="34"/>
      <c r="B153" s="11">
        <v>233</v>
      </c>
      <c r="C153" s="12" t="s">
        <v>162</v>
      </c>
      <c r="D153" s="11">
        <v>234</v>
      </c>
      <c r="E153" s="12" t="s">
        <v>506</v>
      </c>
      <c r="F153" s="11">
        <v>235</v>
      </c>
      <c r="G153" s="12" t="s">
        <v>264</v>
      </c>
      <c r="H153" s="11">
        <v>331</v>
      </c>
      <c r="I153" s="12" t="s">
        <v>511</v>
      </c>
      <c r="J153" s="11">
        <v>431</v>
      </c>
      <c r="K153" s="12" t="s">
        <v>203</v>
      </c>
      <c r="L153" s="11">
        <v>432</v>
      </c>
      <c r="M153" s="12" t="s">
        <v>165</v>
      </c>
    </row>
    <row r="154" spans="1:13" ht="20.100000000000001" customHeight="1" thickBot="1" x14ac:dyDescent="0.35">
      <c r="A154" s="34"/>
      <c r="B154" s="11">
        <v>433</v>
      </c>
      <c r="C154" s="12" t="s">
        <v>597</v>
      </c>
      <c r="D154" s="11">
        <v>631</v>
      </c>
      <c r="E154" s="12" t="s">
        <v>806</v>
      </c>
      <c r="F154" s="11">
        <v>632</v>
      </c>
      <c r="G154" s="12" t="s">
        <v>807</v>
      </c>
      <c r="H154" s="11">
        <v>633</v>
      </c>
      <c r="I154" s="12" t="s">
        <v>717</v>
      </c>
      <c r="J154" s="11">
        <v>634</v>
      </c>
      <c r="K154" s="12" t="s">
        <v>163</v>
      </c>
      <c r="L154" s="13"/>
      <c r="M154" s="14"/>
    </row>
    <row r="155" spans="1:13" ht="20.100000000000001" customHeight="1" x14ac:dyDescent="0.3">
      <c r="F155" s="6" t="s">
        <v>21</v>
      </c>
    </row>
    <row r="156" spans="1:13" ht="20.100000000000001" customHeight="1" x14ac:dyDescent="0.3">
      <c r="A156" s="1" t="s">
        <v>17</v>
      </c>
    </row>
    <row r="157" spans="1:13" ht="20.100000000000001" customHeight="1" x14ac:dyDescent="0.3">
      <c r="A157" s="1" t="str">
        <f>"　(一)高一男生組 &lt;共 " &amp; COUNTA(B159:B164,D159:D164,F159:F164,H159:H164,J159:J164,L159:L164) &amp;" 人，取 6 名&gt;"</f>
        <v>　(一)高一男生組 &lt;共 14 人，取 6 名&gt;</v>
      </c>
    </row>
    <row r="158" spans="1:13" ht="20.100000000000001" customHeight="1" x14ac:dyDescent="0.3">
      <c r="A158" s="4"/>
      <c r="B158" s="31" t="s">
        <v>14</v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3"/>
    </row>
    <row r="159" spans="1:13" ht="20.100000000000001" customHeight="1" thickBot="1" x14ac:dyDescent="0.35">
      <c r="A159" s="34" t="s">
        <v>16</v>
      </c>
      <c r="B159" s="11">
        <v>111</v>
      </c>
      <c r="C159" s="12" t="s">
        <v>327</v>
      </c>
      <c r="D159" s="11">
        <v>112</v>
      </c>
      <c r="E159" s="12" t="s">
        <v>342</v>
      </c>
      <c r="F159" s="11">
        <v>113</v>
      </c>
      <c r="G159" s="12" t="s">
        <v>357</v>
      </c>
      <c r="H159" s="11">
        <v>114</v>
      </c>
      <c r="I159" s="12" t="s">
        <v>374</v>
      </c>
      <c r="J159" s="11">
        <v>214</v>
      </c>
      <c r="K159" s="12" t="s">
        <v>810</v>
      </c>
      <c r="L159" s="11">
        <v>215</v>
      </c>
      <c r="M159" s="12" t="s">
        <v>811</v>
      </c>
    </row>
    <row r="160" spans="1:13" ht="20.100000000000001" customHeight="1" thickBot="1" x14ac:dyDescent="0.35">
      <c r="A160" s="34"/>
      <c r="B160" s="11">
        <v>411</v>
      </c>
      <c r="C160" s="12" t="s">
        <v>529</v>
      </c>
      <c r="D160" s="11">
        <v>412</v>
      </c>
      <c r="E160" s="12" t="s">
        <v>545</v>
      </c>
      <c r="F160" s="11">
        <v>413</v>
      </c>
      <c r="G160" s="12" t="s">
        <v>808</v>
      </c>
      <c r="H160" s="11">
        <v>413</v>
      </c>
      <c r="I160" s="12" t="s">
        <v>809</v>
      </c>
      <c r="J160" s="11">
        <v>611</v>
      </c>
      <c r="K160" s="12" t="s">
        <v>617</v>
      </c>
      <c r="L160" s="11">
        <v>612</v>
      </c>
      <c r="M160" s="12" t="s">
        <v>644</v>
      </c>
    </row>
    <row r="161" spans="1:13" ht="20.100000000000001" customHeight="1" thickBot="1" x14ac:dyDescent="0.35">
      <c r="A161" s="34"/>
      <c r="B161" s="11">
        <v>613</v>
      </c>
      <c r="C161" s="12" t="s">
        <v>659</v>
      </c>
      <c r="D161" s="11">
        <v>614</v>
      </c>
      <c r="E161" s="12" t="s">
        <v>812</v>
      </c>
      <c r="F161" s="11"/>
      <c r="G161" s="12"/>
      <c r="H161" s="11"/>
      <c r="I161" s="12"/>
      <c r="J161" s="11"/>
      <c r="K161" s="12"/>
      <c r="L161" s="13"/>
      <c r="M161" s="14"/>
    </row>
    <row r="162" spans="1:13" ht="20.100000000000001" customHeight="1" thickBot="1" x14ac:dyDescent="0.35">
      <c r="A162" s="34"/>
      <c r="B162" s="11"/>
      <c r="C162" s="12"/>
      <c r="D162" s="11"/>
      <c r="E162" s="12"/>
      <c r="F162" s="11"/>
      <c r="G162" s="12"/>
      <c r="H162" s="11"/>
      <c r="I162" s="12"/>
      <c r="J162" s="11"/>
      <c r="K162" s="12"/>
      <c r="L162" s="11"/>
      <c r="M162" s="12"/>
    </row>
    <row r="163" spans="1:13" ht="20.100000000000001" customHeight="1" thickBot="1" x14ac:dyDescent="0.35">
      <c r="A163" s="34"/>
      <c r="B163" s="11"/>
      <c r="C163" s="12"/>
      <c r="D163" s="11"/>
      <c r="E163" s="12"/>
      <c r="F163" s="11"/>
      <c r="G163" s="12"/>
      <c r="H163" s="11"/>
      <c r="I163" s="12"/>
      <c r="J163" s="11"/>
      <c r="K163" s="12"/>
      <c r="L163" s="11"/>
      <c r="M163" s="12"/>
    </row>
    <row r="164" spans="1:13" ht="20.100000000000001" customHeight="1" thickBot="1" x14ac:dyDescent="0.35">
      <c r="A164" s="34"/>
      <c r="B164" s="11"/>
      <c r="C164" s="12"/>
      <c r="D164" s="11"/>
      <c r="E164" s="12"/>
      <c r="F164" s="11"/>
      <c r="G164" s="12"/>
      <c r="H164" s="11"/>
      <c r="I164" s="12"/>
      <c r="J164" s="11"/>
      <c r="K164" s="12"/>
      <c r="L164" s="13"/>
      <c r="M164" s="14"/>
    </row>
    <row r="165" spans="1:13" ht="20.100000000000001" customHeight="1" x14ac:dyDescent="0.3"/>
    <row r="166" spans="1:13" ht="20.100000000000001" customHeight="1" x14ac:dyDescent="0.3">
      <c r="A166" s="1" t="str">
        <f>"　(二)高二男生組 &lt;共 " &amp; COUNTA(B168:B173,D168:D173,F168:F173,H168:H173,J168:J173,L168:L173) &amp; "  人，取 6 名&gt;"</f>
        <v>　(二)高二男生組 &lt;共 15  人，取 6 名&gt;</v>
      </c>
    </row>
    <row r="167" spans="1:13" ht="20.100000000000001" customHeight="1" x14ac:dyDescent="0.3">
      <c r="A167" s="4"/>
      <c r="B167" s="31" t="s">
        <v>14</v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3"/>
    </row>
    <row r="168" spans="1:13" ht="20.100000000000001" customHeight="1" thickBot="1" x14ac:dyDescent="0.35">
      <c r="A168" s="34" t="s">
        <v>16</v>
      </c>
      <c r="B168" s="11">
        <v>122</v>
      </c>
      <c r="C168" s="12" t="s">
        <v>813</v>
      </c>
      <c r="D168" s="11">
        <v>122</v>
      </c>
      <c r="E168" s="12" t="s">
        <v>170</v>
      </c>
      <c r="F168" s="11">
        <v>123</v>
      </c>
      <c r="G168" s="12" t="s">
        <v>113</v>
      </c>
      <c r="H168" s="11">
        <v>124</v>
      </c>
      <c r="I168" s="12" t="s">
        <v>390</v>
      </c>
      <c r="J168" s="11">
        <v>221</v>
      </c>
      <c r="K168" s="12" t="s">
        <v>817</v>
      </c>
      <c r="L168" s="11">
        <v>223</v>
      </c>
      <c r="M168" s="12" t="s">
        <v>818</v>
      </c>
    </row>
    <row r="169" spans="1:13" ht="20.100000000000001" customHeight="1" thickBot="1" x14ac:dyDescent="0.35">
      <c r="A169" s="34"/>
      <c r="B169" s="11">
        <v>224</v>
      </c>
      <c r="C169" s="12" t="s">
        <v>179</v>
      </c>
      <c r="D169" s="11">
        <v>225</v>
      </c>
      <c r="E169" s="12" t="s">
        <v>176</v>
      </c>
      <c r="F169" s="11">
        <v>421</v>
      </c>
      <c r="G169" s="12" t="s">
        <v>814</v>
      </c>
      <c r="H169" s="11">
        <v>421</v>
      </c>
      <c r="I169" s="12" t="s">
        <v>815</v>
      </c>
      <c r="J169" s="11">
        <v>422</v>
      </c>
      <c r="K169" s="12" t="s">
        <v>575</v>
      </c>
      <c r="L169" s="11">
        <v>423</v>
      </c>
      <c r="M169" s="12" t="s">
        <v>581</v>
      </c>
    </row>
    <row r="170" spans="1:13" ht="20.100000000000001" customHeight="1" thickBot="1" x14ac:dyDescent="0.35">
      <c r="A170" s="34"/>
      <c r="B170" s="11">
        <v>621</v>
      </c>
      <c r="C170" s="12" t="s">
        <v>178</v>
      </c>
      <c r="D170" s="11">
        <v>622</v>
      </c>
      <c r="E170" s="12" t="s">
        <v>816</v>
      </c>
      <c r="F170" s="11">
        <v>623</v>
      </c>
      <c r="G170" s="12" t="s">
        <v>177</v>
      </c>
      <c r="H170" s="11"/>
      <c r="I170" s="12"/>
      <c r="J170" s="11"/>
      <c r="K170" s="12"/>
      <c r="L170" s="13"/>
      <c r="M170" s="14"/>
    </row>
    <row r="171" spans="1:13" ht="20.100000000000001" customHeight="1" thickBot="1" x14ac:dyDescent="0.35">
      <c r="A171" s="34"/>
      <c r="B171" s="11"/>
      <c r="C171" s="12"/>
      <c r="D171" s="11"/>
      <c r="E171" s="12"/>
      <c r="F171" s="11"/>
      <c r="G171" s="12"/>
      <c r="H171" s="11"/>
      <c r="I171" s="12"/>
      <c r="J171" s="11"/>
      <c r="K171" s="12"/>
      <c r="L171" s="11"/>
      <c r="M171" s="12"/>
    </row>
    <row r="172" spans="1:13" ht="20.100000000000001" customHeight="1" thickBot="1" x14ac:dyDescent="0.35">
      <c r="A172" s="34"/>
      <c r="B172" s="11"/>
      <c r="C172" s="12"/>
      <c r="D172" s="11"/>
      <c r="E172" s="12"/>
      <c r="F172" s="11"/>
      <c r="G172" s="12"/>
      <c r="H172" s="11"/>
      <c r="I172" s="12"/>
      <c r="J172" s="11"/>
      <c r="K172" s="12"/>
      <c r="L172" s="11"/>
      <c r="M172" s="12"/>
    </row>
    <row r="173" spans="1:13" ht="20.100000000000001" customHeight="1" thickBot="1" x14ac:dyDescent="0.35">
      <c r="A173" s="34"/>
      <c r="B173" s="11"/>
      <c r="C173" s="12"/>
      <c r="D173" s="11"/>
      <c r="E173" s="12"/>
      <c r="F173" s="11"/>
      <c r="G173" s="12"/>
      <c r="H173" s="11"/>
      <c r="I173" s="12"/>
      <c r="J173" s="11"/>
      <c r="K173" s="12"/>
      <c r="L173" s="13"/>
      <c r="M173" s="14"/>
    </row>
    <row r="174" spans="1:13" ht="20.100000000000001" customHeight="1" x14ac:dyDescent="0.3"/>
    <row r="175" spans="1:13" ht="20.100000000000001" customHeight="1" x14ac:dyDescent="0.3">
      <c r="A175" s="1" t="str">
        <f>"　(三)高三男生組 &lt;共 " &amp; COUNTA(B177:B182,D177:D182,F177:F182,H177:H182,J177:J182,L177:L182) &amp;"  人，取 6 名&gt;"</f>
        <v>　(三)高三男生組 &lt;共 13  人，取 6 名&gt;</v>
      </c>
    </row>
    <row r="176" spans="1:13" ht="20.100000000000001" customHeight="1" x14ac:dyDescent="0.3">
      <c r="A176" s="4"/>
      <c r="B176" s="31" t="s">
        <v>14</v>
      </c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3"/>
    </row>
    <row r="177" spans="1:13" ht="20.100000000000001" customHeight="1" thickBot="1" x14ac:dyDescent="0.35">
      <c r="A177" s="34" t="s">
        <v>16</v>
      </c>
      <c r="B177" s="11">
        <v>131</v>
      </c>
      <c r="C177" s="12" t="s">
        <v>822</v>
      </c>
      <c r="D177" s="11">
        <v>134</v>
      </c>
      <c r="E177" s="12" t="s">
        <v>189</v>
      </c>
      <c r="F177" s="11">
        <v>231</v>
      </c>
      <c r="G177" s="12" t="s">
        <v>181</v>
      </c>
      <c r="H177" s="11">
        <v>233</v>
      </c>
      <c r="I177" s="12" t="s">
        <v>819</v>
      </c>
      <c r="J177" s="11">
        <v>233</v>
      </c>
      <c r="K177" s="12" t="s">
        <v>823</v>
      </c>
      <c r="L177" s="11">
        <v>433</v>
      </c>
      <c r="M177" s="12" t="s">
        <v>824</v>
      </c>
    </row>
    <row r="178" spans="1:13" ht="20.100000000000001" customHeight="1" thickBot="1" x14ac:dyDescent="0.35">
      <c r="A178" s="34"/>
      <c r="B178" s="11">
        <v>433</v>
      </c>
      <c r="C178" s="12" t="s">
        <v>125</v>
      </c>
      <c r="D178" s="11">
        <v>631</v>
      </c>
      <c r="E178" s="12" t="s">
        <v>190</v>
      </c>
      <c r="F178" s="11">
        <v>632</v>
      </c>
      <c r="G178" s="12" t="s">
        <v>825</v>
      </c>
      <c r="H178" s="11">
        <v>632</v>
      </c>
      <c r="I178" s="12" t="s">
        <v>826</v>
      </c>
      <c r="J178" s="11">
        <v>633</v>
      </c>
      <c r="K178" s="12" t="s">
        <v>87</v>
      </c>
      <c r="L178" s="11">
        <v>634</v>
      </c>
      <c r="M178" s="12" t="s">
        <v>820</v>
      </c>
    </row>
    <row r="179" spans="1:13" ht="20.100000000000001" customHeight="1" thickBot="1" x14ac:dyDescent="0.35">
      <c r="A179" s="34"/>
      <c r="B179" s="11">
        <v>634</v>
      </c>
      <c r="C179" s="12" t="s">
        <v>821</v>
      </c>
      <c r="D179" s="11"/>
      <c r="E179" s="12"/>
      <c r="F179" s="11"/>
      <c r="G179" s="12"/>
      <c r="H179" s="11"/>
      <c r="I179" s="12"/>
      <c r="J179" s="11"/>
      <c r="K179" s="12"/>
      <c r="L179" s="13"/>
      <c r="M179" s="14"/>
    </row>
    <row r="180" spans="1:13" ht="20.100000000000001" customHeight="1" thickBot="1" x14ac:dyDescent="0.35">
      <c r="A180" s="34"/>
      <c r="B180" s="11"/>
      <c r="C180" s="12"/>
      <c r="D180" s="11"/>
      <c r="E180" s="12"/>
      <c r="F180" s="11"/>
      <c r="G180" s="12"/>
      <c r="H180" s="11"/>
      <c r="I180" s="12"/>
      <c r="J180" s="11"/>
      <c r="K180" s="12"/>
      <c r="L180" s="11"/>
      <c r="M180" s="12"/>
    </row>
    <row r="181" spans="1:13" ht="20.100000000000001" customHeight="1" thickBot="1" x14ac:dyDescent="0.35">
      <c r="A181" s="34"/>
      <c r="B181" s="11"/>
      <c r="C181" s="12"/>
      <c r="D181" s="11"/>
      <c r="E181" s="12"/>
      <c r="F181" s="11"/>
      <c r="G181" s="12"/>
      <c r="H181" s="11"/>
      <c r="I181" s="12"/>
      <c r="J181" s="11"/>
      <c r="K181" s="12"/>
      <c r="L181" s="11"/>
      <c r="M181" s="12"/>
    </row>
    <row r="182" spans="1:13" ht="20.100000000000001" customHeight="1" thickBot="1" x14ac:dyDescent="0.35">
      <c r="A182" s="34"/>
      <c r="B182" s="11"/>
      <c r="C182" s="12"/>
      <c r="D182" s="11"/>
      <c r="E182" s="12"/>
      <c r="F182" s="11"/>
      <c r="G182" s="12"/>
      <c r="H182" s="11"/>
      <c r="I182" s="12"/>
      <c r="J182" s="11"/>
      <c r="K182" s="12"/>
      <c r="L182" s="13"/>
      <c r="M182" s="14"/>
    </row>
    <row r="183" spans="1:13" ht="20.100000000000001" customHeight="1" x14ac:dyDescent="0.3"/>
    <row r="184" spans="1:13" ht="20.100000000000001" customHeight="1" x14ac:dyDescent="0.3">
      <c r="A184" s="1" t="str">
        <f>"　(四)高一女生組 &lt;共 " &amp; COUNTA(B186:B191,D186:D191,F186:F191,H186:H191,J186:J191,L186:L191) &amp; "  人，取 6 名&gt;"</f>
        <v>　(四)高一女生組 &lt;共 9  人，取 6 名&gt;</v>
      </c>
    </row>
    <row r="185" spans="1:13" ht="20.100000000000001" customHeight="1" x14ac:dyDescent="0.3">
      <c r="A185" s="4"/>
      <c r="B185" s="31" t="s">
        <v>14</v>
      </c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3"/>
    </row>
    <row r="186" spans="1:13" ht="20.100000000000001" customHeight="1" thickBot="1" x14ac:dyDescent="0.35">
      <c r="A186" s="34" t="s">
        <v>16</v>
      </c>
      <c r="B186" s="11">
        <v>111</v>
      </c>
      <c r="C186" s="12" t="s">
        <v>322</v>
      </c>
      <c r="D186" s="11">
        <v>114</v>
      </c>
      <c r="E186" s="12" t="s">
        <v>367</v>
      </c>
      <c r="F186" s="11">
        <v>211</v>
      </c>
      <c r="G186" s="12" t="s">
        <v>827</v>
      </c>
      <c r="H186" s="11">
        <v>211</v>
      </c>
      <c r="I186" s="12" t="s">
        <v>828</v>
      </c>
      <c r="J186" s="11">
        <v>214</v>
      </c>
      <c r="K186" s="12" t="s">
        <v>453</v>
      </c>
      <c r="L186" s="11">
        <v>413</v>
      </c>
      <c r="M186" s="12" t="s">
        <v>555</v>
      </c>
    </row>
    <row r="187" spans="1:13" ht="20.100000000000001" customHeight="1" thickBot="1" x14ac:dyDescent="0.35">
      <c r="A187" s="34"/>
      <c r="B187" s="11">
        <v>512</v>
      </c>
      <c r="C187" s="12" t="s">
        <v>829</v>
      </c>
      <c r="D187" s="11">
        <v>612</v>
      </c>
      <c r="E187" s="12" t="s">
        <v>830</v>
      </c>
      <c r="F187" s="11">
        <v>614</v>
      </c>
      <c r="G187" s="12" t="s">
        <v>831</v>
      </c>
      <c r="H187" s="11"/>
      <c r="I187" s="12"/>
      <c r="J187" s="11"/>
      <c r="K187" s="12"/>
      <c r="L187" s="11"/>
      <c r="M187" s="12"/>
    </row>
    <row r="188" spans="1:13" ht="20.100000000000001" customHeight="1" thickBot="1" x14ac:dyDescent="0.35">
      <c r="A188" s="34"/>
      <c r="B188" s="11"/>
      <c r="C188" s="12"/>
      <c r="D188" s="11"/>
      <c r="E188" s="12"/>
      <c r="F188" s="11"/>
      <c r="G188" s="12"/>
      <c r="H188" s="11"/>
      <c r="I188" s="12"/>
      <c r="J188" s="11"/>
      <c r="K188" s="12"/>
      <c r="L188" s="11"/>
      <c r="M188" s="12"/>
    </row>
    <row r="189" spans="1:13" ht="20.100000000000001" customHeight="1" thickBot="1" x14ac:dyDescent="0.35">
      <c r="A189" s="34"/>
      <c r="B189" s="11"/>
      <c r="C189" s="12"/>
      <c r="D189" s="11"/>
      <c r="E189" s="12"/>
      <c r="F189" s="11"/>
      <c r="G189" s="12"/>
      <c r="H189" s="11"/>
      <c r="I189" s="12"/>
      <c r="J189" s="11"/>
      <c r="K189" s="12"/>
      <c r="L189" s="11"/>
      <c r="M189" s="12"/>
    </row>
    <row r="190" spans="1:13" ht="20.100000000000001" customHeight="1" thickBot="1" x14ac:dyDescent="0.35">
      <c r="A190" s="34"/>
      <c r="B190" s="11"/>
      <c r="C190" s="12"/>
      <c r="D190" s="11"/>
      <c r="E190" s="12"/>
      <c r="F190" s="11"/>
      <c r="G190" s="12"/>
      <c r="H190" s="11"/>
      <c r="I190" s="12"/>
      <c r="J190" s="11"/>
      <c r="K190" s="12"/>
      <c r="L190" s="11"/>
      <c r="M190" s="12"/>
    </row>
    <row r="191" spans="1:13" ht="20.100000000000001" customHeight="1" thickBot="1" x14ac:dyDescent="0.35">
      <c r="A191" s="34"/>
      <c r="B191" s="11"/>
      <c r="C191" s="12"/>
      <c r="D191" s="11"/>
      <c r="E191" s="12"/>
      <c r="F191" s="11"/>
      <c r="G191" s="12"/>
      <c r="H191" s="11"/>
      <c r="I191" s="12"/>
      <c r="J191" s="11"/>
      <c r="K191" s="12"/>
      <c r="L191" s="11"/>
      <c r="M191" s="12"/>
    </row>
    <row r="192" spans="1:13" ht="20.100000000000001" customHeight="1" x14ac:dyDescent="0.3"/>
    <row r="193" spans="1:13" ht="20.100000000000001" customHeight="1" x14ac:dyDescent="0.3">
      <c r="A193" s="1" t="str">
        <f>"　(五)高二女生組 &lt;共 " &amp; COUNTA(B195:B200,D195:D200,F195:F200,H195:H200,J195:J200,L195:L200 )&amp;" 人，取 6 名&gt;"</f>
        <v>　(五)高二女生組 &lt;共 16 人，取 6 名&gt;</v>
      </c>
    </row>
    <row r="194" spans="1:13" ht="20.100000000000001" customHeight="1" x14ac:dyDescent="0.3">
      <c r="A194" s="4"/>
      <c r="B194" s="31" t="s">
        <v>14</v>
      </c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3"/>
    </row>
    <row r="195" spans="1:13" ht="20.100000000000001" customHeight="1" thickBot="1" x14ac:dyDescent="0.35">
      <c r="A195" s="34" t="s">
        <v>16</v>
      </c>
      <c r="B195" s="11">
        <v>122</v>
      </c>
      <c r="C195" s="12" t="s">
        <v>832</v>
      </c>
      <c r="D195" s="11">
        <v>122</v>
      </c>
      <c r="E195" s="12" t="s">
        <v>833</v>
      </c>
      <c r="F195" s="11">
        <v>123</v>
      </c>
      <c r="G195" s="12" t="s">
        <v>837</v>
      </c>
      <c r="H195" s="11">
        <v>124</v>
      </c>
      <c r="I195" s="12" t="s">
        <v>838</v>
      </c>
      <c r="J195" s="11">
        <v>221</v>
      </c>
      <c r="K195" s="12" t="s">
        <v>834</v>
      </c>
      <c r="L195" s="11">
        <v>221</v>
      </c>
      <c r="M195" s="12" t="s">
        <v>835</v>
      </c>
    </row>
    <row r="196" spans="1:13" ht="20.100000000000001" customHeight="1" thickBot="1" x14ac:dyDescent="0.35">
      <c r="A196" s="34"/>
      <c r="B196" s="11">
        <v>222</v>
      </c>
      <c r="C196" s="12" t="s">
        <v>839</v>
      </c>
      <c r="D196" s="11">
        <v>223</v>
      </c>
      <c r="E196" s="12" t="s">
        <v>840</v>
      </c>
      <c r="F196" s="11">
        <v>224</v>
      </c>
      <c r="G196" s="12" t="s">
        <v>841</v>
      </c>
      <c r="H196" s="11">
        <v>225</v>
      </c>
      <c r="I196" s="12" t="s">
        <v>495</v>
      </c>
      <c r="J196" s="11">
        <v>421</v>
      </c>
      <c r="K196" s="12" t="s">
        <v>127</v>
      </c>
      <c r="L196" s="11">
        <v>422</v>
      </c>
      <c r="M196" s="12" t="s">
        <v>201</v>
      </c>
    </row>
    <row r="197" spans="1:13" ht="20.100000000000001" customHeight="1" thickBot="1" x14ac:dyDescent="0.35">
      <c r="A197" s="34"/>
      <c r="B197" s="11">
        <v>423</v>
      </c>
      <c r="C197" s="12" t="s">
        <v>300</v>
      </c>
      <c r="D197" s="11">
        <v>621</v>
      </c>
      <c r="E197" s="12" t="s">
        <v>198</v>
      </c>
      <c r="F197" s="11">
        <v>622</v>
      </c>
      <c r="G197" s="12" t="s">
        <v>836</v>
      </c>
      <c r="H197" s="11">
        <v>623</v>
      </c>
      <c r="I197" s="12" t="s">
        <v>692</v>
      </c>
      <c r="J197" s="11"/>
      <c r="K197" s="12"/>
      <c r="L197" s="11"/>
      <c r="M197" s="12"/>
    </row>
    <row r="198" spans="1:13" ht="20.100000000000001" customHeight="1" thickBot="1" x14ac:dyDescent="0.35">
      <c r="A198" s="34"/>
      <c r="B198" s="11"/>
      <c r="C198" s="12"/>
      <c r="D198" s="11"/>
      <c r="E198" s="12"/>
      <c r="F198" s="11"/>
      <c r="G198" s="12"/>
      <c r="H198" s="11"/>
      <c r="I198" s="12"/>
      <c r="J198" s="11"/>
      <c r="K198" s="12"/>
      <c r="L198" s="11"/>
      <c r="M198" s="12"/>
    </row>
    <row r="199" spans="1:13" ht="20.100000000000001" customHeight="1" thickBot="1" x14ac:dyDescent="0.35">
      <c r="A199" s="34"/>
      <c r="B199" s="11"/>
      <c r="C199" s="12"/>
      <c r="D199" s="11"/>
      <c r="E199" s="12"/>
      <c r="F199" s="11"/>
      <c r="G199" s="12"/>
      <c r="H199" s="11"/>
      <c r="I199" s="12"/>
      <c r="J199" s="11"/>
      <c r="K199" s="12"/>
      <c r="L199" s="11"/>
      <c r="M199" s="12"/>
    </row>
    <row r="200" spans="1:13" ht="20.100000000000001" customHeight="1" thickBot="1" x14ac:dyDescent="0.35">
      <c r="A200" s="34"/>
      <c r="B200" s="11"/>
      <c r="C200" s="12"/>
      <c r="D200" s="11"/>
      <c r="E200" s="12"/>
      <c r="F200" s="11"/>
      <c r="G200" s="12"/>
      <c r="H200" s="11"/>
      <c r="I200" s="12"/>
      <c r="J200" s="11"/>
      <c r="K200" s="12"/>
      <c r="L200" s="11"/>
      <c r="M200" s="12"/>
    </row>
    <row r="201" spans="1:13" ht="20.100000000000001" customHeight="1" x14ac:dyDescent="0.3"/>
    <row r="202" spans="1:13" ht="20.100000000000001" customHeight="1" x14ac:dyDescent="0.3">
      <c r="A202" s="1" t="str">
        <f>"　(六)高三女生組 &lt;共 " &amp; COUNTA(B204:B209,D204:D209,F204:F209,H204:H209,J204:J209,L204:L209) &amp;"  人，取 6 名&gt;"</f>
        <v>　(六)高三女生組 &lt;共 17  人，取 6 名&gt;</v>
      </c>
    </row>
    <row r="203" spans="1:13" ht="20.100000000000001" customHeight="1" x14ac:dyDescent="0.3">
      <c r="A203" s="4"/>
      <c r="B203" s="31" t="s">
        <v>14</v>
      </c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3"/>
    </row>
    <row r="204" spans="1:13" ht="20.100000000000001" customHeight="1" thickBot="1" x14ac:dyDescent="0.35">
      <c r="A204" s="34" t="s">
        <v>16</v>
      </c>
      <c r="B204" s="11">
        <v>131</v>
      </c>
      <c r="C204" s="12" t="s">
        <v>851</v>
      </c>
      <c r="D204" s="11">
        <v>132</v>
      </c>
      <c r="E204" s="12" t="s">
        <v>205</v>
      </c>
      <c r="F204" s="11">
        <v>133</v>
      </c>
      <c r="G204" s="12" t="s">
        <v>842</v>
      </c>
      <c r="H204" s="11">
        <v>133</v>
      </c>
      <c r="I204" s="12" t="s">
        <v>843</v>
      </c>
      <c r="J204" s="11">
        <v>134</v>
      </c>
      <c r="K204" s="12" t="s">
        <v>844</v>
      </c>
      <c r="L204" s="11">
        <v>134</v>
      </c>
      <c r="M204" s="12" t="s">
        <v>845</v>
      </c>
    </row>
    <row r="205" spans="1:13" ht="20.100000000000001" customHeight="1" thickBot="1" x14ac:dyDescent="0.35">
      <c r="A205" s="34"/>
      <c r="B205" s="11">
        <v>231</v>
      </c>
      <c r="C205" s="12" t="s">
        <v>852</v>
      </c>
      <c r="D205" s="11">
        <v>232</v>
      </c>
      <c r="E205" s="12" t="s">
        <v>846</v>
      </c>
      <c r="F205" s="11">
        <v>233</v>
      </c>
      <c r="G205" s="12" t="s">
        <v>847</v>
      </c>
      <c r="H205" s="11">
        <v>233</v>
      </c>
      <c r="I205" s="12" t="s">
        <v>848</v>
      </c>
      <c r="J205" s="11">
        <v>431</v>
      </c>
      <c r="K205" s="12" t="s">
        <v>103</v>
      </c>
      <c r="L205" s="11">
        <v>432</v>
      </c>
      <c r="M205" s="12" t="s">
        <v>592</v>
      </c>
    </row>
    <row r="206" spans="1:13" ht="20.100000000000001" customHeight="1" thickBot="1" x14ac:dyDescent="0.35">
      <c r="A206" s="34"/>
      <c r="B206" s="11">
        <v>631</v>
      </c>
      <c r="C206" s="12" t="s">
        <v>204</v>
      </c>
      <c r="D206" s="11">
        <v>632</v>
      </c>
      <c r="E206" s="12" t="s">
        <v>59</v>
      </c>
      <c r="F206" s="11">
        <v>633</v>
      </c>
      <c r="G206" s="12" t="s">
        <v>853</v>
      </c>
      <c r="H206" s="11">
        <v>634</v>
      </c>
      <c r="I206" s="12" t="s">
        <v>849</v>
      </c>
      <c r="J206" s="11">
        <v>634</v>
      </c>
      <c r="K206" s="12" t="s">
        <v>850</v>
      </c>
      <c r="L206" s="11"/>
      <c r="M206" s="12"/>
    </row>
    <row r="207" spans="1:13" ht="20.100000000000001" customHeight="1" thickBot="1" x14ac:dyDescent="0.35">
      <c r="A207" s="34"/>
      <c r="B207" s="11"/>
      <c r="C207" s="12"/>
      <c r="D207" s="11"/>
      <c r="E207" s="12"/>
      <c r="F207" s="11"/>
      <c r="G207" s="12"/>
      <c r="H207" s="11"/>
      <c r="I207" s="12"/>
      <c r="J207" s="11"/>
      <c r="K207" s="12"/>
      <c r="L207" s="11"/>
      <c r="M207" s="12"/>
    </row>
    <row r="208" spans="1:13" ht="20.100000000000001" customHeight="1" thickBot="1" x14ac:dyDescent="0.35">
      <c r="A208" s="34"/>
      <c r="B208" s="11"/>
      <c r="C208" s="12"/>
      <c r="D208" s="11"/>
      <c r="E208" s="12"/>
      <c r="F208" s="11"/>
      <c r="G208" s="12"/>
      <c r="H208" s="11"/>
      <c r="I208" s="12"/>
      <c r="J208" s="11"/>
      <c r="K208" s="12"/>
      <c r="L208" s="11"/>
      <c r="M208" s="12"/>
    </row>
    <row r="209" spans="1:13" ht="20.100000000000001" customHeight="1" thickBot="1" x14ac:dyDescent="0.35">
      <c r="A209" s="34"/>
      <c r="B209" s="11"/>
      <c r="C209" s="12"/>
      <c r="D209" s="11"/>
      <c r="E209" s="12"/>
      <c r="F209" s="11"/>
      <c r="G209" s="12"/>
      <c r="H209" s="11"/>
      <c r="I209" s="12"/>
      <c r="J209" s="11"/>
      <c r="K209" s="12"/>
      <c r="L209" s="11"/>
      <c r="M209" s="12"/>
    </row>
    <row r="210" spans="1:13" ht="20.100000000000001" customHeight="1" x14ac:dyDescent="0.3"/>
    <row r="211" spans="1:13" ht="20.100000000000001" customHeight="1" x14ac:dyDescent="0.3">
      <c r="A211" s="1" t="s">
        <v>18</v>
      </c>
    </row>
    <row r="212" spans="1:13" ht="20.100000000000001" customHeight="1" x14ac:dyDescent="0.3">
      <c r="A212" s="1" t="str">
        <f>"　(一)高一男生組 &lt;共 " &amp; COUNTA(B214:B216,D214:D216,F214:F216,H214:H216,J214:J216,L214:L216) &amp;" 隊，分三組，每組取 1 隊另擇優 3 隊，參加決賽&gt;"</f>
        <v>　(一)高一男生組 &lt;共 15 隊，分三組，每組取 1 隊另擇優 3 隊，參加決賽&gt;</v>
      </c>
    </row>
    <row r="213" spans="1:13" ht="20.100000000000001" customHeight="1" x14ac:dyDescent="0.3">
      <c r="A213" s="4"/>
      <c r="B213" s="29" t="s">
        <v>3</v>
      </c>
      <c r="C213" s="30"/>
      <c r="D213" s="29" t="s">
        <v>4</v>
      </c>
      <c r="E213" s="30"/>
      <c r="F213" s="29" t="s">
        <v>5</v>
      </c>
      <c r="G213" s="30"/>
      <c r="H213" s="29" t="s">
        <v>6</v>
      </c>
      <c r="I213" s="30"/>
      <c r="J213" s="29" t="s">
        <v>7</v>
      </c>
      <c r="K213" s="30"/>
      <c r="L213" s="29" t="s">
        <v>8</v>
      </c>
      <c r="M213" s="30"/>
    </row>
    <row r="214" spans="1:13" ht="20.100000000000001" customHeight="1" thickBot="1" x14ac:dyDescent="0.35">
      <c r="A214" s="5" t="s">
        <v>9</v>
      </c>
      <c r="B214" s="11">
        <v>614</v>
      </c>
      <c r="C214" s="12" t="s">
        <v>891</v>
      </c>
      <c r="D214" s="11">
        <v>213</v>
      </c>
      <c r="E214" s="12" t="s">
        <v>433</v>
      </c>
      <c r="F214" s="11">
        <v>612</v>
      </c>
      <c r="G214" s="12" t="s">
        <v>892</v>
      </c>
      <c r="H214" s="11">
        <v>411</v>
      </c>
      <c r="I214" s="12" t="s">
        <v>893</v>
      </c>
      <c r="J214" s="11">
        <v>113</v>
      </c>
      <c r="K214" s="12" t="s">
        <v>894</v>
      </c>
      <c r="L214" s="11"/>
      <c r="M214" s="12"/>
    </row>
    <row r="215" spans="1:13" ht="20.100000000000001" customHeight="1" thickBot="1" x14ac:dyDescent="0.35">
      <c r="A215" s="5" t="s">
        <v>10</v>
      </c>
      <c r="B215" s="11">
        <v>215</v>
      </c>
      <c r="C215" s="12" t="s">
        <v>895</v>
      </c>
      <c r="D215" s="11">
        <v>112</v>
      </c>
      <c r="E215" s="12" t="s">
        <v>896</v>
      </c>
      <c r="F215" s="11">
        <v>412</v>
      </c>
      <c r="G215" s="12" t="s">
        <v>897</v>
      </c>
      <c r="H215" s="11">
        <v>613</v>
      </c>
      <c r="I215" s="12" t="s">
        <v>645</v>
      </c>
      <c r="J215" s="11">
        <v>413</v>
      </c>
      <c r="K215" s="12" t="s">
        <v>546</v>
      </c>
      <c r="L215" s="11"/>
      <c r="M215" s="12"/>
    </row>
    <row r="216" spans="1:13" ht="20.100000000000001" customHeight="1" thickBot="1" x14ac:dyDescent="0.35">
      <c r="A216" s="5" t="s">
        <v>11</v>
      </c>
      <c r="B216" s="11">
        <v>214</v>
      </c>
      <c r="C216" s="12" t="s">
        <v>445</v>
      </c>
      <c r="D216" s="11">
        <v>111</v>
      </c>
      <c r="E216" s="12" t="s">
        <v>314</v>
      </c>
      <c r="F216" s="11">
        <v>212</v>
      </c>
      <c r="G216" s="12" t="s">
        <v>898</v>
      </c>
      <c r="H216" s="11">
        <v>114</v>
      </c>
      <c r="I216" s="12" t="s">
        <v>358</v>
      </c>
      <c r="J216" s="11">
        <v>611</v>
      </c>
      <c r="K216" s="12" t="s">
        <v>616</v>
      </c>
      <c r="L216" s="11"/>
      <c r="M216" s="12"/>
    </row>
    <row r="217" spans="1:13" ht="20.100000000000001" customHeight="1" x14ac:dyDescent="0.3"/>
    <row r="218" spans="1:13" ht="20.100000000000001" customHeight="1" x14ac:dyDescent="0.3">
      <c r="A218" s="1" t="str">
        <f>"　(二)高二男生組 &lt;共 " &amp; COUNTA(B220:B222,D220:D222,F220:F222,H220:H222,J220:J222,L220:L222) &amp;" 隊，分三組，每組取 1 隊另擇優 3 隊，參加決賽&gt;"</f>
        <v>　(二)高二男生組 &lt;共 16 隊，分三組，每組取 1 隊另擇優 3 隊，參加決賽&gt;</v>
      </c>
    </row>
    <row r="219" spans="1:13" ht="20.100000000000001" customHeight="1" x14ac:dyDescent="0.3">
      <c r="A219" s="4"/>
      <c r="B219" s="29" t="s">
        <v>3</v>
      </c>
      <c r="C219" s="30"/>
      <c r="D219" s="29" t="s">
        <v>4</v>
      </c>
      <c r="E219" s="30"/>
      <c r="F219" s="29" t="s">
        <v>5</v>
      </c>
      <c r="G219" s="30"/>
      <c r="H219" s="29" t="s">
        <v>6</v>
      </c>
      <c r="I219" s="30"/>
      <c r="J219" s="29" t="s">
        <v>7</v>
      </c>
      <c r="K219" s="30"/>
      <c r="L219" s="29" t="s">
        <v>8</v>
      </c>
      <c r="M219" s="30"/>
    </row>
    <row r="220" spans="1:13" ht="20.100000000000001" customHeight="1" thickBot="1" x14ac:dyDescent="0.35">
      <c r="A220" s="5" t="s">
        <v>9</v>
      </c>
      <c r="B220" s="11">
        <v>421</v>
      </c>
      <c r="C220" s="12" t="s">
        <v>864</v>
      </c>
      <c r="D220" s="11">
        <v>623</v>
      </c>
      <c r="E220" s="12" t="s">
        <v>689</v>
      </c>
      <c r="F220" s="11">
        <v>225</v>
      </c>
      <c r="G220" s="12" t="s">
        <v>867</v>
      </c>
      <c r="H220" s="11">
        <v>221</v>
      </c>
      <c r="I220" s="12" t="s">
        <v>886</v>
      </c>
      <c r="J220" s="11">
        <v>224</v>
      </c>
      <c r="K220" s="12" t="s">
        <v>887</v>
      </c>
      <c r="L220" s="11">
        <v>624</v>
      </c>
      <c r="M220" s="12" t="s">
        <v>865</v>
      </c>
    </row>
    <row r="221" spans="1:13" ht="20.100000000000001" customHeight="1" thickBot="1" x14ac:dyDescent="0.35">
      <c r="A221" s="5" t="s">
        <v>10</v>
      </c>
      <c r="B221" s="11">
        <v>423</v>
      </c>
      <c r="C221" s="12" t="s">
        <v>888</v>
      </c>
      <c r="D221" s="11">
        <v>222</v>
      </c>
      <c r="E221" s="12" t="s">
        <v>862</v>
      </c>
      <c r="F221" s="11">
        <v>122</v>
      </c>
      <c r="G221" s="12" t="s">
        <v>889</v>
      </c>
      <c r="H221" s="11">
        <v>124</v>
      </c>
      <c r="I221" s="12" t="s">
        <v>384</v>
      </c>
      <c r="J221" s="11">
        <v>621</v>
      </c>
      <c r="K221" s="12" t="s">
        <v>675</v>
      </c>
      <c r="L221" s="11"/>
      <c r="M221" s="12"/>
    </row>
    <row r="222" spans="1:13" ht="20.100000000000001" customHeight="1" thickBot="1" x14ac:dyDescent="0.35">
      <c r="A222" s="5" t="s">
        <v>11</v>
      </c>
      <c r="B222" s="11">
        <v>622</v>
      </c>
      <c r="C222" s="12" t="s">
        <v>682</v>
      </c>
      <c r="D222" s="11">
        <v>121</v>
      </c>
      <c r="E222" s="12" t="s">
        <v>375</v>
      </c>
      <c r="F222" s="11">
        <v>223</v>
      </c>
      <c r="G222" s="12" t="s">
        <v>890</v>
      </c>
      <c r="H222" s="11">
        <v>123</v>
      </c>
      <c r="I222" s="12" t="s">
        <v>381</v>
      </c>
      <c r="J222" s="11">
        <v>422</v>
      </c>
      <c r="K222" s="12" t="s">
        <v>568</v>
      </c>
      <c r="L222" s="11"/>
      <c r="M222" s="12"/>
    </row>
    <row r="223" spans="1:13" ht="20.100000000000001" customHeight="1" x14ac:dyDescent="0.3"/>
    <row r="224" spans="1:13" ht="20.100000000000001" customHeight="1" x14ac:dyDescent="0.3">
      <c r="A224" s="1" t="str">
        <f>"　(三)高三男生組 &lt;共 " &amp; COUNTA(B226:B228,D226:D228,F226:F228,H226:H228,J226:J228,L226:L228) &amp;" 隊，分三組，每組取 1 隊另擇優 3 隊，參加決賽&gt;"</f>
        <v>　(三)高三男生組 &lt;共 17 隊，分三組，每組取 1 隊另擇優 3 隊，參加決賽&gt;</v>
      </c>
    </row>
    <row r="225" spans="1:13" ht="20.100000000000001" customHeight="1" x14ac:dyDescent="0.3">
      <c r="A225" s="4"/>
      <c r="B225" s="29" t="s">
        <v>3</v>
      </c>
      <c r="C225" s="30"/>
      <c r="D225" s="29" t="s">
        <v>4</v>
      </c>
      <c r="E225" s="30"/>
      <c r="F225" s="29" t="s">
        <v>5</v>
      </c>
      <c r="G225" s="30"/>
      <c r="H225" s="29" t="s">
        <v>6</v>
      </c>
      <c r="I225" s="30"/>
      <c r="J225" s="29" t="s">
        <v>7</v>
      </c>
      <c r="K225" s="30"/>
      <c r="L225" s="29" t="s">
        <v>8</v>
      </c>
      <c r="M225" s="30"/>
    </row>
    <row r="226" spans="1:13" ht="20.100000000000001" customHeight="1" thickBot="1" x14ac:dyDescent="0.35">
      <c r="A226" s="5" t="s">
        <v>9</v>
      </c>
      <c r="B226" s="11">
        <v>633</v>
      </c>
      <c r="C226" s="12" t="s">
        <v>880</v>
      </c>
      <c r="D226" s="11">
        <v>131</v>
      </c>
      <c r="E226" s="12" t="s">
        <v>391</v>
      </c>
      <c r="F226" s="11">
        <v>133</v>
      </c>
      <c r="G226" s="12" t="s">
        <v>881</v>
      </c>
      <c r="H226" s="11">
        <v>233</v>
      </c>
      <c r="I226" s="12" t="s">
        <v>854</v>
      </c>
      <c r="J226" s="11">
        <v>132</v>
      </c>
      <c r="K226" s="12" t="s">
        <v>857</v>
      </c>
      <c r="L226" s="11">
        <v>235</v>
      </c>
      <c r="M226" s="12" t="s">
        <v>860</v>
      </c>
    </row>
    <row r="227" spans="1:13" ht="20.100000000000001" customHeight="1" thickBot="1" x14ac:dyDescent="0.35">
      <c r="A227" s="5" t="s">
        <v>10</v>
      </c>
      <c r="B227" s="11">
        <v>234</v>
      </c>
      <c r="C227" s="12" t="s">
        <v>882</v>
      </c>
      <c r="D227" s="11">
        <v>432</v>
      </c>
      <c r="E227" s="12" t="s">
        <v>883</v>
      </c>
      <c r="F227" s="11">
        <v>631</v>
      </c>
      <c r="G227" s="12" t="s">
        <v>884</v>
      </c>
      <c r="H227" s="11">
        <v>134</v>
      </c>
      <c r="I227" s="12" t="s">
        <v>408</v>
      </c>
      <c r="J227" s="11">
        <v>331</v>
      </c>
      <c r="K227" s="12" t="s">
        <v>509</v>
      </c>
      <c r="L227" s="11">
        <v>232</v>
      </c>
      <c r="M227" s="12" t="s">
        <v>498</v>
      </c>
    </row>
    <row r="228" spans="1:13" ht="20.100000000000001" customHeight="1" thickBot="1" x14ac:dyDescent="0.35">
      <c r="A228" s="5" t="s">
        <v>11</v>
      </c>
      <c r="B228" s="11">
        <v>231</v>
      </c>
      <c r="C228" s="12" t="s">
        <v>496</v>
      </c>
      <c r="D228" s="11">
        <v>431</v>
      </c>
      <c r="E228" s="12" t="s">
        <v>582</v>
      </c>
      <c r="F228" s="11">
        <v>632</v>
      </c>
      <c r="G228" s="12" t="s">
        <v>885</v>
      </c>
      <c r="H228" s="11">
        <v>634</v>
      </c>
      <c r="I228" s="12" t="s">
        <v>720</v>
      </c>
      <c r="J228" s="11">
        <v>433</v>
      </c>
      <c r="K228" s="12" t="s">
        <v>594</v>
      </c>
      <c r="L228" s="11"/>
      <c r="M228" s="12"/>
    </row>
    <row r="229" spans="1:13" ht="20.100000000000001" customHeight="1" x14ac:dyDescent="0.3"/>
    <row r="230" spans="1:13" ht="20.100000000000001" customHeight="1" x14ac:dyDescent="0.3">
      <c r="A230" s="1" t="str">
        <f>"　(四)高一女生組 &lt;共 " &amp; COUNTA(B232:B234,D232:D234,F232:F234,H232:H234,J232:J234,L232:L234) &amp;" 隊，分三組，每組取 1 隊另擇優 3 隊，參加決賽&gt;"</f>
        <v>　(四)高一女生組 &lt;共 16 隊，分三組，每組取 1 隊另擇優 3 隊，參加決賽&gt;</v>
      </c>
    </row>
    <row r="231" spans="1:13" ht="20.100000000000001" customHeight="1" x14ac:dyDescent="0.3">
      <c r="A231" s="4"/>
      <c r="B231" s="29" t="s">
        <v>3</v>
      </c>
      <c r="C231" s="30"/>
      <c r="D231" s="29" t="s">
        <v>4</v>
      </c>
      <c r="E231" s="30"/>
      <c r="F231" s="29" t="s">
        <v>5</v>
      </c>
      <c r="G231" s="30"/>
      <c r="H231" s="29" t="s">
        <v>6</v>
      </c>
      <c r="I231" s="30"/>
      <c r="J231" s="29" t="s">
        <v>7</v>
      </c>
      <c r="K231" s="30"/>
      <c r="L231" s="29" t="s">
        <v>8</v>
      </c>
      <c r="M231" s="30"/>
    </row>
    <row r="232" spans="1:13" ht="20.100000000000001" customHeight="1" thickBot="1" x14ac:dyDescent="0.35">
      <c r="A232" s="5" t="s">
        <v>9</v>
      </c>
      <c r="B232" s="11">
        <v>212</v>
      </c>
      <c r="C232" s="12" t="s">
        <v>871</v>
      </c>
      <c r="D232" s="11">
        <v>412</v>
      </c>
      <c r="E232" s="12" t="s">
        <v>530</v>
      </c>
      <c r="F232" s="11">
        <v>612</v>
      </c>
      <c r="G232" s="12" t="s">
        <v>872</v>
      </c>
      <c r="H232" s="11">
        <v>114</v>
      </c>
      <c r="I232" s="12" t="s">
        <v>873</v>
      </c>
      <c r="J232" s="11">
        <v>112</v>
      </c>
      <c r="K232" s="12" t="s">
        <v>874</v>
      </c>
      <c r="L232" s="11">
        <v>113</v>
      </c>
      <c r="M232" s="12" t="s">
        <v>875</v>
      </c>
    </row>
    <row r="233" spans="1:13" ht="20.100000000000001" customHeight="1" thickBot="1" x14ac:dyDescent="0.35">
      <c r="A233" s="5" t="s">
        <v>10</v>
      </c>
      <c r="B233" s="11">
        <v>213</v>
      </c>
      <c r="C233" s="12" t="s">
        <v>876</v>
      </c>
      <c r="D233" s="11">
        <v>214</v>
      </c>
      <c r="E233" s="12" t="s">
        <v>877</v>
      </c>
      <c r="F233" s="11">
        <v>411</v>
      </c>
      <c r="G233" s="12" t="s">
        <v>878</v>
      </c>
      <c r="H233" s="11">
        <v>613</v>
      </c>
      <c r="I233" s="12" t="s">
        <v>645</v>
      </c>
      <c r="J233" s="11">
        <v>413</v>
      </c>
      <c r="K233" s="12" t="s">
        <v>546</v>
      </c>
      <c r="L233" s="11"/>
      <c r="M233" s="12"/>
    </row>
    <row r="234" spans="1:13" ht="20.100000000000001" customHeight="1" thickBot="1" x14ac:dyDescent="0.35">
      <c r="A234" s="5" t="s">
        <v>11</v>
      </c>
      <c r="B234" s="11">
        <v>211</v>
      </c>
      <c r="C234" s="12" t="s">
        <v>413</v>
      </c>
      <c r="D234" s="11">
        <v>215</v>
      </c>
      <c r="E234" s="12" t="s">
        <v>460</v>
      </c>
      <c r="F234" s="11">
        <v>614</v>
      </c>
      <c r="G234" s="12" t="s">
        <v>879</v>
      </c>
      <c r="H234" s="11">
        <v>111</v>
      </c>
      <c r="I234" s="12" t="s">
        <v>314</v>
      </c>
      <c r="J234" s="11">
        <v>611</v>
      </c>
      <c r="K234" s="12" t="s">
        <v>616</v>
      </c>
      <c r="L234" s="11"/>
      <c r="M234" s="12"/>
    </row>
    <row r="235" spans="1:13" ht="20.100000000000001" customHeight="1" x14ac:dyDescent="0.3"/>
    <row r="236" spans="1:13" ht="20.100000000000001" customHeight="1" x14ac:dyDescent="0.3">
      <c r="A236" s="1" t="str">
        <f>"　(五)高二女生組 &lt;共 " &amp; COUNTA(B238:B240,D238:D240,F238:F240,H238:H240,J238:J240,L238:L240) &amp;" 隊，分三組，每組取 1 隊另擇優 3 隊，參加決賽&gt;"</f>
        <v>　(五)高二女生組 &lt;共 16 隊，分三組，每組取 1 隊另擇優 3 隊，參加決賽&gt;</v>
      </c>
    </row>
    <row r="237" spans="1:13" ht="20.100000000000001" customHeight="1" x14ac:dyDescent="0.3">
      <c r="A237" s="4"/>
      <c r="B237" s="29" t="s">
        <v>3</v>
      </c>
      <c r="C237" s="30"/>
      <c r="D237" s="29" t="s">
        <v>4</v>
      </c>
      <c r="E237" s="30"/>
      <c r="F237" s="29" t="s">
        <v>5</v>
      </c>
      <c r="G237" s="30"/>
      <c r="H237" s="29" t="s">
        <v>6</v>
      </c>
      <c r="I237" s="30"/>
      <c r="J237" s="29" t="s">
        <v>7</v>
      </c>
      <c r="K237" s="30"/>
      <c r="L237" s="29" t="s">
        <v>8</v>
      </c>
      <c r="M237" s="30"/>
    </row>
    <row r="238" spans="1:13" ht="20.100000000000001" customHeight="1" thickBot="1" x14ac:dyDescent="0.35">
      <c r="A238" s="5" t="s">
        <v>9</v>
      </c>
      <c r="B238" s="11">
        <v>222</v>
      </c>
      <c r="C238" s="12" t="s">
        <v>862</v>
      </c>
      <c r="D238" s="11">
        <v>423</v>
      </c>
      <c r="E238" s="12" t="s">
        <v>576</v>
      </c>
      <c r="F238" s="11">
        <v>123</v>
      </c>
      <c r="G238" s="12" t="s">
        <v>863</v>
      </c>
      <c r="H238" s="11">
        <v>421</v>
      </c>
      <c r="I238" s="12" t="s">
        <v>864</v>
      </c>
      <c r="J238" s="11">
        <v>624</v>
      </c>
      <c r="K238" s="12" t="s">
        <v>865</v>
      </c>
      <c r="L238" s="11">
        <v>621</v>
      </c>
      <c r="M238" s="12" t="s">
        <v>866</v>
      </c>
    </row>
    <row r="239" spans="1:13" ht="20.100000000000001" customHeight="1" thickBot="1" x14ac:dyDescent="0.35">
      <c r="A239" s="5" t="s">
        <v>10</v>
      </c>
      <c r="B239" s="11">
        <v>225</v>
      </c>
      <c r="C239" s="12" t="s">
        <v>867</v>
      </c>
      <c r="D239" s="11">
        <v>124</v>
      </c>
      <c r="E239" s="12" t="s">
        <v>868</v>
      </c>
      <c r="F239" s="11">
        <v>223</v>
      </c>
      <c r="G239" s="12" t="s">
        <v>869</v>
      </c>
      <c r="H239" s="11">
        <v>622</v>
      </c>
      <c r="I239" s="12" t="s">
        <v>682</v>
      </c>
      <c r="J239" s="11">
        <v>623</v>
      </c>
      <c r="K239" s="12" t="s">
        <v>689</v>
      </c>
      <c r="L239" s="11"/>
      <c r="M239" s="12"/>
    </row>
    <row r="240" spans="1:13" ht="20.100000000000001" customHeight="1" thickBot="1" x14ac:dyDescent="0.35">
      <c r="A240" s="5" t="s">
        <v>11</v>
      </c>
      <c r="B240" s="11">
        <v>422</v>
      </c>
      <c r="C240" s="12" t="s">
        <v>568</v>
      </c>
      <c r="D240" s="11">
        <v>121</v>
      </c>
      <c r="E240" s="12" t="s">
        <v>375</v>
      </c>
      <c r="F240" s="11">
        <v>122</v>
      </c>
      <c r="G240" s="12" t="s">
        <v>870</v>
      </c>
      <c r="H240" s="11">
        <v>224</v>
      </c>
      <c r="I240" s="12" t="s">
        <v>485</v>
      </c>
      <c r="J240" s="11">
        <v>221</v>
      </c>
      <c r="K240" s="12" t="s">
        <v>473</v>
      </c>
      <c r="L240" s="11"/>
      <c r="M240" s="12"/>
    </row>
    <row r="241" spans="1:13" ht="20.100000000000001" customHeight="1" x14ac:dyDescent="0.3"/>
    <row r="242" spans="1:13" ht="20.100000000000001" customHeight="1" x14ac:dyDescent="0.3">
      <c r="A242" s="1" t="str">
        <f>"　(六)高三女生組 &lt;共 " &amp; COUNTA(B244:B246,D244:D246,F244:F246,H244:H246,J244:J246,L244:L246) &amp;" 隊，分三組，每組取 1 隊另擇優 3 隊，參加決賽&gt;"</f>
        <v>　(六)高三女生組 &lt;共 17 隊，分三組，每組取 1 隊另擇優 3 隊，參加決賽&gt;</v>
      </c>
    </row>
    <row r="243" spans="1:13" ht="20.100000000000001" customHeight="1" x14ac:dyDescent="0.3">
      <c r="A243" s="4"/>
      <c r="B243" s="29" t="s">
        <v>3</v>
      </c>
      <c r="C243" s="30"/>
      <c r="D243" s="29" t="s">
        <v>4</v>
      </c>
      <c r="E243" s="30"/>
      <c r="F243" s="29" t="s">
        <v>5</v>
      </c>
      <c r="G243" s="30"/>
      <c r="H243" s="29" t="s">
        <v>6</v>
      </c>
      <c r="I243" s="30"/>
      <c r="J243" s="29" t="s">
        <v>7</v>
      </c>
      <c r="K243" s="30"/>
      <c r="L243" s="29" t="s">
        <v>8</v>
      </c>
      <c r="M243" s="30"/>
    </row>
    <row r="244" spans="1:13" ht="20.100000000000001" customHeight="1" thickBot="1" x14ac:dyDescent="0.35">
      <c r="A244" s="5" t="s">
        <v>9</v>
      </c>
      <c r="B244" s="11">
        <v>233</v>
      </c>
      <c r="C244" s="12" t="s">
        <v>854</v>
      </c>
      <c r="D244" s="11">
        <v>634</v>
      </c>
      <c r="E244" s="12" t="s">
        <v>720</v>
      </c>
      <c r="F244" s="11">
        <v>131</v>
      </c>
      <c r="G244" s="12" t="s">
        <v>855</v>
      </c>
      <c r="H244" s="11">
        <v>632</v>
      </c>
      <c r="I244" s="12" t="s">
        <v>856</v>
      </c>
      <c r="J244" s="11">
        <v>132</v>
      </c>
      <c r="K244" s="12" t="s">
        <v>857</v>
      </c>
      <c r="L244" s="11">
        <v>231</v>
      </c>
      <c r="M244" s="12" t="s">
        <v>858</v>
      </c>
    </row>
    <row r="245" spans="1:13" ht="20.100000000000001" customHeight="1" thickBot="1" x14ac:dyDescent="0.35">
      <c r="A245" s="5" t="s">
        <v>10</v>
      </c>
      <c r="B245" s="11">
        <v>232</v>
      </c>
      <c r="C245" s="12" t="s">
        <v>859</v>
      </c>
      <c r="D245" s="11">
        <v>133</v>
      </c>
      <c r="E245" s="12" t="s">
        <v>955</v>
      </c>
      <c r="F245" s="11">
        <v>235</v>
      </c>
      <c r="G245" s="12" t="s">
        <v>860</v>
      </c>
      <c r="H245" s="11">
        <v>431</v>
      </c>
      <c r="I245" s="12" t="s">
        <v>582</v>
      </c>
      <c r="J245" s="11">
        <v>234</v>
      </c>
      <c r="K245" s="12" t="s">
        <v>503</v>
      </c>
      <c r="L245" s="11">
        <v>331</v>
      </c>
      <c r="M245" s="12" t="s">
        <v>509</v>
      </c>
    </row>
    <row r="246" spans="1:13" ht="20.100000000000001" customHeight="1" thickBot="1" x14ac:dyDescent="0.35">
      <c r="A246" s="5" t="s">
        <v>11</v>
      </c>
      <c r="B246" s="11">
        <v>432</v>
      </c>
      <c r="C246" s="12" t="s">
        <v>590</v>
      </c>
      <c r="D246" s="11">
        <v>433</v>
      </c>
      <c r="E246" s="12" t="s">
        <v>594</v>
      </c>
      <c r="F246" s="11">
        <v>134</v>
      </c>
      <c r="G246" s="12" t="s">
        <v>861</v>
      </c>
      <c r="H246" s="11">
        <v>633</v>
      </c>
      <c r="I246" s="12" t="s">
        <v>715</v>
      </c>
      <c r="J246" s="11">
        <v>631</v>
      </c>
      <c r="K246" s="12" t="s">
        <v>706</v>
      </c>
      <c r="L246" s="11"/>
      <c r="M246" s="12"/>
    </row>
    <row r="247" spans="1:13" ht="20.100000000000001" customHeight="1" x14ac:dyDescent="0.3"/>
    <row r="248" spans="1:13" ht="20.100000000000001" customHeight="1" x14ac:dyDescent="0.3">
      <c r="A248" s="1" t="s">
        <v>19</v>
      </c>
    </row>
    <row r="249" spans="1:13" ht="20.100000000000001" customHeight="1" x14ac:dyDescent="0.3">
      <c r="A249" s="1" t="str">
        <f>"　(一)高一男生組 &lt;共 " &amp; COUNTA(B251:B254,D251:D254,F251:F254,H251:H254,J251:J254,L251:L254)  &amp; " 隊，分二組，每組取 2 隊另擇優 2 隊，參加決賽&gt;"</f>
        <v>　(一)高一男生組 &lt;共 13 隊，分二組，每組取 2 隊另擇優 2 隊，參加決賽&gt;</v>
      </c>
    </row>
    <row r="250" spans="1:13" ht="20.100000000000001" customHeight="1" x14ac:dyDescent="0.3">
      <c r="A250" s="4"/>
      <c r="B250" s="31" t="s">
        <v>14</v>
      </c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3"/>
    </row>
    <row r="251" spans="1:13" ht="20.100000000000001" customHeight="1" thickBot="1" x14ac:dyDescent="0.35">
      <c r="A251" s="34" t="s">
        <v>9</v>
      </c>
      <c r="B251" s="11">
        <v>111</v>
      </c>
      <c r="C251" s="12" t="s">
        <v>921</v>
      </c>
      <c r="D251" s="11">
        <v>215</v>
      </c>
      <c r="E251" s="12" t="s">
        <v>460</v>
      </c>
      <c r="F251" s="11">
        <v>412</v>
      </c>
      <c r="G251" s="12" t="s">
        <v>912</v>
      </c>
      <c r="H251" s="11">
        <v>611</v>
      </c>
      <c r="I251" s="12" t="s">
        <v>913</v>
      </c>
      <c r="J251" s="11">
        <v>413</v>
      </c>
      <c r="K251" s="12" t="s">
        <v>922</v>
      </c>
      <c r="L251" s="11">
        <v>113</v>
      </c>
      <c r="M251" s="12" t="s">
        <v>875</v>
      </c>
    </row>
    <row r="252" spans="1:13" ht="20.100000000000001" customHeight="1" thickBot="1" x14ac:dyDescent="0.35">
      <c r="A252" s="34"/>
      <c r="B252" s="11">
        <v>614</v>
      </c>
      <c r="C252" s="12" t="s">
        <v>660</v>
      </c>
      <c r="D252" s="11"/>
      <c r="E252" s="12"/>
      <c r="F252" s="11"/>
      <c r="G252" s="12"/>
      <c r="H252" s="11"/>
      <c r="I252" s="12"/>
      <c r="J252" s="11"/>
      <c r="K252" s="12"/>
      <c r="L252" s="11"/>
      <c r="M252" s="12"/>
    </row>
    <row r="253" spans="1:13" ht="20.100000000000001" customHeight="1" thickBot="1" x14ac:dyDescent="0.35">
      <c r="A253" s="34" t="s">
        <v>10</v>
      </c>
      <c r="B253" s="11">
        <v>411</v>
      </c>
      <c r="C253" s="12" t="s">
        <v>516</v>
      </c>
      <c r="D253" s="11">
        <v>114</v>
      </c>
      <c r="E253" s="12" t="s">
        <v>358</v>
      </c>
      <c r="F253" s="11">
        <v>613</v>
      </c>
      <c r="G253" s="12" t="s">
        <v>923</v>
      </c>
      <c r="H253" s="11">
        <v>612</v>
      </c>
      <c r="I253" s="12" t="s">
        <v>631</v>
      </c>
      <c r="J253" s="11">
        <v>112</v>
      </c>
      <c r="K253" s="12" t="s">
        <v>328</v>
      </c>
      <c r="L253" s="11">
        <v>211</v>
      </c>
      <c r="M253" s="12" t="s">
        <v>413</v>
      </c>
    </row>
    <row r="254" spans="1:13" ht="20.100000000000001" customHeight="1" thickBot="1" x14ac:dyDescent="0.35">
      <c r="A254" s="34"/>
      <c r="B254" s="11"/>
      <c r="C254" s="12"/>
      <c r="D254" s="11"/>
      <c r="E254" s="12"/>
      <c r="F254" s="11"/>
      <c r="G254" s="12"/>
      <c r="H254" s="11"/>
      <c r="I254" s="12"/>
      <c r="J254" s="11"/>
      <c r="K254" s="12"/>
      <c r="L254" s="11"/>
      <c r="M254" s="12"/>
    </row>
    <row r="255" spans="1:13" ht="20.100000000000001" customHeight="1" x14ac:dyDescent="0.3"/>
    <row r="256" spans="1:13" ht="20.100000000000001" customHeight="1" x14ac:dyDescent="0.3">
      <c r="A256" s="1" t="str">
        <f>"　(二)高二男生組 &lt;共 " &amp; COUNTA(B258:B261,D258:D261,F258:F261,H258:H261,J258:J261,L258:L261)  &amp; " 隊，分二組，每組取 2 隊另擇優 2 隊，參加決賽&gt;"</f>
        <v>　(二)高二男生組 &lt;共 16 隊，分二組，每組取 2 隊另擇優 2 隊，參加決賽&gt;</v>
      </c>
    </row>
    <row r="257" spans="1:13" ht="20.100000000000001" customHeight="1" x14ac:dyDescent="0.3">
      <c r="A257" s="4"/>
      <c r="B257" s="31" t="s">
        <v>14</v>
      </c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3"/>
    </row>
    <row r="258" spans="1:13" ht="20.100000000000001" customHeight="1" thickBot="1" x14ac:dyDescent="0.35">
      <c r="A258" s="34" t="s">
        <v>9</v>
      </c>
      <c r="B258" s="11">
        <v>422</v>
      </c>
      <c r="C258" s="12" t="s">
        <v>919</v>
      </c>
      <c r="D258" s="11">
        <v>122</v>
      </c>
      <c r="E258" s="12" t="s">
        <v>378</v>
      </c>
      <c r="F258" s="11">
        <v>221</v>
      </c>
      <c r="G258" s="12" t="s">
        <v>886</v>
      </c>
      <c r="H258" s="11">
        <v>421</v>
      </c>
      <c r="I258" s="12" t="s">
        <v>864</v>
      </c>
      <c r="J258" s="11">
        <v>423</v>
      </c>
      <c r="K258" s="12" t="s">
        <v>888</v>
      </c>
      <c r="L258" s="11">
        <v>622</v>
      </c>
      <c r="M258" s="12" t="s">
        <v>910</v>
      </c>
    </row>
    <row r="259" spans="1:13" ht="20.100000000000001" customHeight="1" thickBot="1" x14ac:dyDescent="0.35">
      <c r="A259" s="34"/>
      <c r="B259" s="11">
        <v>623</v>
      </c>
      <c r="C259" s="12" t="s">
        <v>689</v>
      </c>
      <c r="D259" s="11">
        <v>624</v>
      </c>
      <c r="E259" s="12" t="s">
        <v>698</v>
      </c>
      <c r="F259" s="11"/>
      <c r="G259" s="12"/>
      <c r="H259" s="11"/>
      <c r="I259" s="12"/>
      <c r="J259" s="11"/>
      <c r="K259" s="12"/>
      <c r="L259" s="11"/>
      <c r="M259" s="12"/>
    </row>
    <row r="260" spans="1:13" ht="20.100000000000001" customHeight="1" thickBot="1" x14ac:dyDescent="0.35">
      <c r="A260" s="34" t="s">
        <v>10</v>
      </c>
      <c r="B260" s="11">
        <v>225</v>
      </c>
      <c r="C260" s="12" t="s">
        <v>490</v>
      </c>
      <c r="D260" s="11">
        <v>121</v>
      </c>
      <c r="E260" s="12" t="s">
        <v>375</v>
      </c>
      <c r="F260" s="11">
        <v>222</v>
      </c>
      <c r="G260" s="12" t="s">
        <v>920</v>
      </c>
      <c r="H260" s="11">
        <v>123</v>
      </c>
      <c r="I260" s="12" t="s">
        <v>381</v>
      </c>
      <c r="J260" s="11">
        <v>124</v>
      </c>
      <c r="K260" s="12" t="s">
        <v>384</v>
      </c>
      <c r="L260" s="11">
        <v>223</v>
      </c>
      <c r="M260" s="12" t="s">
        <v>480</v>
      </c>
    </row>
    <row r="261" spans="1:13" ht="20.100000000000001" customHeight="1" thickBot="1" x14ac:dyDescent="0.35">
      <c r="A261" s="34"/>
      <c r="B261" s="11">
        <v>224</v>
      </c>
      <c r="C261" s="12" t="s">
        <v>887</v>
      </c>
      <c r="D261" s="11">
        <v>621</v>
      </c>
      <c r="E261" s="12" t="s">
        <v>675</v>
      </c>
      <c r="F261" s="11"/>
      <c r="G261" s="12"/>
      <c r="H261" s="11"/>
      <c r="I261" s="12"/>
      <c r="J261" s="11"/>
      <c r="K261" s="12"/>
      <c r="L261" s="11"/>
      <c r="M261" s="12"/>
    </row>
    <row r="262" spans="1:13" ht="20.100000000000001" customHeight="1" x14ac:dyDescent="0.3"/>
    <row r="263" spans="1:13" ht="20.100000000000001" customHeight="1" x14ac:dyDescent="0.3">
      <c r="A263" s="1" t="str">
        <f>"　(三)高三男生組 &lt;共 " &amp; COUNTA(B265:B268,D265:D268,F265:F268,H265:H268,J265:J268,L265:L268)  &amp; " 隊，分二組，每組取 2 隊另擇優 2 隊，參加決賽&gt;"</f>
        <v>　(三)高三男生組 &lt;共 12 隊，分二組，每組取 2 隊另擇優 2 隊，參加決賽&gt;</v>
      </c>
    </row>
    <row r="264" spans="1:13" ht="20.100000000000001" customHeight="1" x14ac:dyDescent="0.3">
      <c r="A264" s="4"/>
      <c r="B264" s="31" t="s">
        <v>14</v>
      </c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3"/>
    </row>
    <row r="265" spans="1:13" ht="20.100000000000001" customHeight="1" thickBot="1" x14ac:dyDescent="0.35">
      <c r="A265" s="34" t="s">
        <v>9</v>
      </c>
      <c r="B265" s="11">
        <v>134</v>
      </c>
      <c r="C265" s="12" t="s">
        <v>915</v>
      </c>
      <c r="D265" s="11">
        <v>433</v>
      </c>
      <c r="E265" s="12" t="s">
        <v>594</v>
      </c>
      <c r="F265" s="11">
        <v>132</v>
      </c>
      <c r="G265" s="12" t="s">
        <v>916</v>
      </c>
      <c r="H265" s="11">
        <v>233</v>
      </c>
      <c r="I265" s="12" t="s">
        <v>899</v>
      </c>
      <c r="J265" s="11">
        <v>431</v>
      </c>
      <c r="K265" s="12" t="s">
        <v>904</v>
      </c>
      <c r="L265" s="11">
        <v>432</v>
      </c>
      <c r="M265" s="12" t="s">
        <v>917</v>
      </c>
    </row>
    <row r="266" spans="1:13" ht="20.100000000000001" customHeight="1" thickBot="1" x14ac:dyDescent="0.35">
      <c r="A266" s="34"/>
      <c r="B266" s="11"/>
      <c r="C266" s="12"/>
      <c r="D266" s="11"/>
      <c r="E266" s="12"/>
      <c r="F266" s="11"/>
      <c r="G266" s="12"/>
      <c r="H266" s="11"/>
      <c r="I266" s="12"/>
      <c r="J266" s="11"/>
      <c r="K266" s="12"/>
      <c r="L266" s="11"/>
      <c r="M266" s="12"/>
    </row>
    <row r="267" spans="1:13" ht="20.100000000000001" customHeight="1" thickBot="1" x14ac:dyDescent="0.35">
      <c r="A267" s="34" t="s">
        <v>10</v>
      </c>
      <c r="B267" s="11">
        <v>632</v>
      </c>
      <c r="C267" s="12" t="s">
        <v>711</v>
      </c>
      <c r="D267" s="11">
        <v>634</v>
      </c>
      <c r="E267" s="12" t="s">
        <v>720</v>
      </c>
      <c r="F267" s="11">
        <v>133</v>
      </c>
      <c r="G267" s="12" t="s">
        <v>918</v>
      </c>
      <c r="H267" s="11">
        <v>131</v>
      </c>
      <c r="I267" s="12" t="s">
        <v>391</v>
      </c>
      <c r="J267" s="11">
        <v>631</v>
      </c>
      <c r="K267" s="12" t="s">
        <v>706</v>
      </c>
      <c r="L267" s="11">
        <v>633</v>
      </c>
      <c r="M267" s="12" t="s">
        <v>715</v>
      </c>
    </row>
    <row r="268" spans="1:13" ht="20.100000000000001" customHeight="1" thickBot="1" x14ac:dyDescent="0.35">
      <c r="A268" s="34"/>
      <c r="B268" s="11"/>
      <c r="C268" s="12"/>
      <c r="D268" s="11"/>
      <c r="E268" s="12"/>
      <c r="F268" s="11"/>
      <c r="G268" s="12"/>
      <c r="H268" s="11"/>
      <c r="I268" s="12"/>
      <c r="J268" s="11"/>
      <c r="K268" s="12"/>
      <c r="L268" s="11"/>
      <c r="M268" s="12"/>
    </row>
    <row r="269" spans="1:13" ht="20.100000000000001" customHeight="1" x14ac:dyDescent="0.3"/>
    <row r="270" spans="1:13" ht="20.100000000000001" customHeight="1" x14ac:dyDescent="0.3">
      <c r="A270" s="1" t="str">
        <f>"　(四)高一女生組 &lt;共 " &amp; COUNTA(B272:B275,D272:D275,F272:F275,H272:H275,J272:J275,L272:L275)  &amp; " 隊，分二組，每組取 2 隊另擇優 2 隊，參加決賽&gt;"</f>
        <v>　(四)高一女生組 &lt;共 16 隊，分二組，每組取 2 隊另擇優 2 隊，參加決賽&gt;</v>
      </c>
    </row>
    <row r="271" spans="1:13" ht="20.100000000000001" customHeight="1" x14ac:dyDescent="0.3">
      <c r="A271" s="4"/>
      <c r="B271" s="31" t="s">
        <v>14</v>
      </c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3"/>
    </row>
    <row r="272" spans="1:13" ht="20.100000000000001" customHeight="1" thickBot="1" x14ac:dyDescent="0.35">
      <c r="A272" s="34" t="s">
        <v>9</v>
      </c>
      <c r="B272" s="11">
        <v>113</v>
      </c>
      <c r="C272" s="12" t="s">
        <v>875</v>
      </c>
      <c r="D272" s="11">
        <v>114</v>
      </c>
      <c r="E272" s="12" t="s">
        <v>358</v>
      </c>
      <c r="F272" s="11">
        <v>213</v>
      </c>
      <c r="G272" s="12" t="s">
        <v>876</v>
      </c>
      <c r="H272" s="11">
        <v>215</v>
      </c>
      <c r="I272" s="12" t="s">
        <v>911</v>
      </c>
      <c r="J272" s="11">
        <v>411</v>
      </c>
      <c r="K272" s="12" t="s">
        <v>878</v>
      </c>
      <c r="L272" s="11">
        <v>412</v>
      </c>
      <c r="M272" s="12" t="s">
        <v>912</v>
      </c>
    </row>
    <row r="273" spans="1:13" ht="20.100000000000001" customHeight="1" thickBot="1" x14ac:dyDescent="0.35">
      <c r="A273" s="34"/>
      <c r="B273" s="11">
        <v>611</v>
      </c>
      <c r="C273" s="12" t="s">
        <v>913</v>
      </c>
      <c r="D273" s="11">
        <v>614</v>
      </c>
      <c r="E273" s="12" t="s">
        <v>660</v>
      </c>
      <c r="F273" s="11"/>
      <c r="G273" s="12"/>
      <c r="H273" s="11"/>
      <c r="I273" s="12"/>
      <c r="J273" s="11"/>
      <c r="K273" s="12"/>
      <c r="L273" s="11"/>
      <c r="M273" s="12"/>
    </row>
    <row r="274" spans="1:13" ht="20.100000000000001" customHeight="1" thickBot="1" x14ac:dyDescent="0.35">
      <c r="A274" s="34" t="s">
        <v>10</v>
      </c>
      <c r="B274" s="11">
        <v>111</v>
      </c>
      <c r="C274" s="12" t="s">
        <v>314</v>
      </c>
      <c r="D274" s="11">
        <v>112</v>
      </c>
      <c r="E274" s="12" t="s">
        <v>328</v>
      </c>
      <c r="F274" s="11">
        <v>211</v>
      </c>
      <c r="G274" s="12" t="s">
        <v>914</v>
      </c>
      <c r="H274" s="11">
        <v>212</v>
      </c>
      <c r="I274" s="12" t="s">
        <v>422</v>
      </c>
      <c r="J274" s="11">
        <v>214</v>
      </c>
      <c r="K274" s="12" t="s">
        <v>445</v>
      </c>
      <c r="L274" s="11">
        <v>413</v>
      </c>
      <c r="M274" s="12" t="s">
        <v>546</v>
      </c>
    </row>
    <row r="275" spans="1:13" ht="20.100000000000001" customHeight="1" thickBot="1" x14ac:dyDescent="0.35">
      <c r="A275" s="34"/>
      <c r="B275" s="11">
        <v>612</v>
      </c>
      <c r="C275" s="12" t="s">
        <v>872</v>
      </c>
      <c r="D275" s="11">
        <v>613</v>
      </c>
      <c r="E275" s="12" t="s">
        <v>645</v>
      </c>
      <c r="F275" s="11"/>
      <c r="G275" s="12"/>
      <c r="H275" s="11"/>
      <c r="I275" s="12"/>
      <c r="J275" s="11"/>
      <c r="K275" s="12"/>
      <c r="L275" s="11"/>
      <c r="M275" s="12"/>
    </row>
    <row r="276" spans="1:13" ht="20.100000000000001" customHeight="1" x14ac:dyDescent="0.3"/>
    <row r="277" spans="1:13" ht="20.100000000000001" customHeight="1" x14ac:dyDescent="0.3">
      <c r="A277" s="1" t="str">
        <f>"　(五)高二女生組 &lt;共 " &amp; COUNTA(B279:B282,D279:D282,F279:F282,H279:H282,J279:J282,L279:L282)  &amp; " 隊，分二組，每組取 2 隊另擇優 2 隊，參加決賽&gt;"</f>
        <v>　(五)高二女生組 &lt;共 16 隊，分二組，每組取 2 隊另擇優 2 隊，參加決賽&gt;</v>
      </c>
    </row>
    <row r="278" spans="1:13" ht="20.100000000000001" customHeight="1" x14ac:dyDescent="0.3">
      <c r="A278" s="4"/>
      <c r="B278" s="31" t="s">
        <v>14</v>
      </c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3"/>
    </row>
    <row r="279" spans="1:13" ht="20.100000000000001" customHeight="1" thickBot="1" x14ac:dyDescent="0.35">
      <c r="A279" s="34" t="s">
        <v>9</v>
      </c>
      <c r="B279" s="11">
        <v>225</v>
      </c>
      <c r="C279" s="12" t="s">
        <v>867</v>
      </c>
      <c r="D279" s="11">
        <v>122</v>
      </c>
      <c r="E279" s="12" t="s">
        <v>378</v>
      </c>
      <c r="F279" s="11">
        <v>121</v>
      </c>
      <c r="G279" s="12" t="s">
        <v>908</v>
      </c>
      <c r="H279" s="11">
        <v>221</v>
      </c>
      <c r="I279" s="12" t="s">
        <v>886</v>
      </c>
      <c r="J279" s="11">
        <v>223</v>
      </c>
      <c r="K279" s="12" t="s">
        <v>869</v>
      </c>
      <c r="L279" s="11">
        <v>224</v>
      </c>
      <c r="M279" s="12" t="s">
        <v>887</v>
      </c>
    </row>
    <row r="280" spans="1:13" ht="20.100000000000001" customHeight="1" thickBot="1" x14ac:dyDescent="0.35">
      <c r="A280" s="34"/>
      <c r="B280" s="11">
        <v>421</v>
      </c>
      <c r="C280" s="12" t="s">
        <v>864</v>
      </c>
      <c r="D280" s="11">
        <v>623</v>
      </c>
      <c r="E280" s="12" t="s">
        <v>689</v>
      </c>
      <c r="F280" s="11"/>
      <c r="G280" s="12"/>
      <c r="H280" s="11"/>
      <c r="I280" s="12"/>
      <c r="J280" s="11"/>
      <c r="K280" s="12"/>
      <c r="L280" s="11"/>
      <c r="M280" s="12"/>
    </row>
    <row r="281" spans="1:13" ht="20.100000000000001" customHeight="1" thickBot="1" x14ac:dyDescent="0.35">
      <c r="A281" s="34" t="s">
        <v>10</v>
      </c>
      <c r="B281" s="11">
        <v>422</v>
      </c>
      <c r="C281" s="12" t="s">
        <v>568</v>
      </c>
      <c r="D281" s="11">
        <v>123</v>
      </c>
      <c r="E281" s="12" t="s">
        <v>381</v>
      </c>
      <c r="F281" s="11">
        <v>124</v>
      </c>
      <c r="G281" s="12" t="s">
        <v>909</v>
      </c>
      <c r="H281" s="11">
        <v>222</v>
      </c>
      <c r="I281" s="12" t="s">
        <v>474</v>
      </c>
      <c r="J281" s="11">
        <v>423</v>
      </c>
      <c r="K281" s="12" t="s">
        <v>576</v>
      </c>
      <c r="L281" s="11">
        <v>621</v>
      </c>
      <c r="M281" s="12" t="s">
        <v>675</v>
      </c>
    </row>
    <row r="282" spans="1:13" ht="20.100000000000001" customHeight="1" thickBot="1" x14ac:dyDescent="0.35">
      <c r="A282" s="34"/>
      <c r="B282" s="11">
        <v>622</v>
      </c>
      <c r="C282" s="12" t="s">
        <v>910</v>
      </c>
      <c r="D282" s="11">
        <v>624</v>
      </c>
      <c r="E282" s="12" t="s">
        <v>698</v>
      </c>
      <c r="F282" s="11"/>
      <c r="G282" s="12"/>
      <c r="H282" s="11"/>
      <c r="I282" s="12"/>
      <c r="J282" s="11"/>
      <c r="K282" s="12"/>
      <c r="L282" s="11"/>
      <c r="M282" s="12"/>
    </row>
    <row r="283" spans="1:13" ht="20.100000000000001" customHeight="1" x14ac:dyDescent="0.3"/>
    <row r="284" spans="1:13" ht="20.100000000000001" customHeight="1" x14ac:dyDescent="0.3">
      <c r="A284" s="1" t="str">
        <f>"　(六)高三女生組 &lt;共 " &amp; COUNTA(B286:B289,D286:D289,F286:F289,H286:H289,J286:J289,L286:L289)  &amp; " 隊，分二組，每組取 2 隊另擇優 2 隊，參加決賽&gt;"</f>
        <v>　(六)高三女生組 &lt;共 17 隊，分二組，每組取 2 隊另擇優 2 隊，參加決賽&gt;</v>
      </c>
    </row>
    <row r="285" spans="1:13" ht="20.100000000000001" customHeight="1" x14ac:dyDescent="0.3">
      <c r="A285" s="4"/>
      <c r="B285" s="31" t="s">
        <v>14</v>
      </c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3"/>
    </row>
    <row r="286" spans="1:13" ht="20.100000000000001" customHeight="1" thickBot="1" x14ac:dyDescent="0.35">
      <c r="A286" s="34" t="s">
        <v>9</v>
      </c>
      <c r="B286" s="11">
        <v>233</v>
      </c>
      <c r="C286" s="12" t="s">
        <v>899</v>
      </c>
      <c r="D286" s="11">
        <v>131</v>
      </c>
      <c r="E286" s="12" t="s">
        <v>391</v>
      </c>
      <c r="F286" s="11">
        <v>632</v>
      </c>
      <c r="G286" s="12" t="s">
        <v>900</v>
      </c>
      <c r="H286" s="11">
        <v>234</v>
      </c>
      <c r="I286" s="12" t="s">
        <v>901</v>
      </c>
      <c r="J286" s="11">
        <v>235</v>
      </c>
      <c r="K286" s="12" t="s">
        <v>902</v>
      </c>
      <c r="L286" s="11">
        <v>331</v>
      </c>
      <c r="M286" s="12" t="s">
        <v>903</v>
      </c>
    </row>
    <row r="287" spans="1:13" ht="20.100000000000001" customHeight="1" thickBot="1" x14ac:dyDescent="0.35">
      <c r="A287" s="34"/>
      <c r="B287" s="11">
        <v>431</v>
      </c>
      <c r="C287" s="12" t="s">
        <v>904</v>
      </c>
      <c r="D287" s="11">
        <v>432</v>
      </c>
      <c r="E287" s="12" t="s">
        <v>590</v>
      </c>
      <c r="F287" s="11">
        <v>633</v>
      </c>
      <c r="G287" s="12" t="s">
        <v>905</v>
      </c>
      <c r="H287" s="11"/>
      <c r="I287" s="12"/>
      <c r="J287" s="11"/>
      <c r="K287" s="12"/>
      <c r="L287" s="11"/>
      <c r="M287" s="12"/>
    </row>
    <row r="288" spans="1:13" ht="20.100000000000001" customHeight="1" thickBot="1" x14ac:dyDescent="0.35">
      <c r="A288" s="34" t="s">
        <v>10</v>
      </c>
      <c r="B288" s="11">
        <v>133</v>
      </c>
      <c r="C288" s="12" t="s">
        <v>403</v>
      </c>
      <c r="D288" s="11">
        <v>232</v>
      </c>
      <c r="E288" s="12" t="s">
        <v>498</v>
      </c>
      <c r="F288" s="11">
        <v>433</v>
      </c>
      <c r="G288" s="12" t="s">
        <v>906</v>
      </c>
      <c r="H288" s="11">
        <v>132</v>
      </c>
      <c r="I288" s="12" t="s">
        <v>397</v>
      </c>
      <c r="J288" s="11">
        <v>134</v>
      </c>
      <c r="K288" s="12" t="s">
        <v>408</v>
      </c>
      <c r="L288" s="11">
        <v>231</v>
      </c>
      <c r="M288" s="12" t="s">
        <v>496</v>
      </c>
    </row>
    <row r="289" spans="1:13" ht="20.100000000000001" customHeight="1" thickBot="1" x14ac:dyDescent="0.35">
      <c r="A289" s="34"/>
      <c r="B289" s="11">
        <v>631</v>
      </c>
      <c r="C289" s="12" t="s">
        <v>907</v>
      </c>
      <c r="D289" s="11">
        <v>634</v>
      </c>
      <c r="E289" s="12" t="s">
        <v>720</v>
      </c>
      <c r="F289" s="11"/>
      <c r="G289" s="12"/>
      <c r="H289" s="11"/>
      <c r="I289" s="12"/>
      <c r="J289" s="11"/>
      <c r="K289" s="12"/>
      <c r="L289" s="11"/>
      <c r="M289" s="12"/>
    </row>
    <row r="290" spans="1:13" ht="20.100000000000001" customHeight="1" x14ac:dyDescent="0.3"/>
    <row r="291" spans="1:13" ht="20.100000000000001" customHeight="1" x14ac:dyDescent="0.3">
      <c r="A291" s="1" t="s">
        <v>20</v>
      </c>
    </row>
    <row r="292" spans="1:13" ht="20.100000000000001" customHeight="1" x14ac:dyDescent="0.3">
      <c r="A292" s="1" t="str">
        <f>"　(一)高一組 &lt;共 " &amp; COUNTA(B294:B296,D294:D296,F294:F296,H294:H296,J294:J296,L294:L296) &amp; " 隊，分三組&gt;"</f>
        <v>　(一)高一組 &lt;共 16 隊，分三組&gt;</v>
      </c>
    </row>
    <row r="293" spans="1:13" ht="20.100000000000001" customHeight="1" x14ac:dyDescent="0.3">
      <c r="A293" s="4"/>
      <c r="B293" s="29" t="s">
        <v>3</v>
      </c>
      <c r="C293" s="30"/>
      <c r="D293" s="29" t="s">
        <v>4</v>
      </c>
      <c r="E293" s="30"/>
      <c r="F293" s="29" t="s">
        <v>5</v>
      </c>
      <c r="G293" s="30"/>
      <c r="H293" s="29" t="s">
        <v>6</v>
      </c>
      <c r="I293" s="30"/>
      <c r="J293" s="29" t="s">
        <v>7</v>
      </c>
      <c r="K293" s="30"/>
      <c r="L293" s="29" t="s">
        <v>8</v>
      </c>
      <c r="M293" s="30"/>
    </row>
    <row r="294" spans="1:13" ht="20.100000000000001" customHeight="1" thickBot="1" x14ac:dyDescent="0.35">
      <c r="A294" s="5" t="s">
        <v>9</v>
      </c>
      <c r="B294" s="11">
        <v>214</v>
      </c>
      <c r="C294" s="12" t="s">
        <v>930</v>
      </c>
      <c r="D294" s="11">
        <v>411</v>
      </c>
      <c r="E294" s="12" t="s">
        <v>516</v>
      </c>
      <c r="F294" s="11">
        <v>611</v>
      </c>
      <c r="G294" s="12" t="s">
        <v>931</v>
      </c>
      <c r="H294" s="11">
        <v>113</v>
      </c>
      <c r="I294" s="12" t="s">
        <v>932</v>
      </c>
      <c r="J294" s="11">
        <v>114</v>
      </c>
      <c r="K294" s="12" t="s">
        <v>933</v>
      </c>
      <c r="L294" s="11">
        <v>213</v>
      </c>
      <c r="M294" s="12" t="s">
        <v>934</v>
      </c>
    </row>
    <row r="295" spans="1:13" ht="20.100000000000001" customHeight="1" thickBot="1" x14ac:dyDescent="0.35">
      <c r="A295" s="5" t="s">
        <v>10</v>
      </c>
      <c r="B295" s="11">
        <v>112</v>
      </c>
      <c r="C295" s="12" t="s">
        <v>935</v>
      </c>
      <c r="D295" s="11">
        <v>111</v>
      </c>
      <c r="E295" s="12" t="s">
        <v>314</v>
      </c>
      <c r="F295" s="11">
        <v>215</v>
      </c>
      <c r="G295" s="12" t="s">
        <v>936</v>
      </c>
      <c r="H295" s="11">
        <v>612</v>
      </c>
      <c r="I295" s="12" t="s">
        <v>631</v>
      </c>
      <c r="J295" s="11">
        <v>613</v>
      </c>
      <c r="K295" s="12" t="s">
        <v>645</v>
      </c>
      <c r="L295" s="11"/>
      <c r="M295" s="12"/>
    </row>
    <row r="296" spans="1:13" ht="20.100000000000001" customHeight="1" thickBot="1" x14ac:dyDescent="0.35">
      <c r="A296" s="5" t="s">
        <v>11</v>
      </c>
      <c r="B296" s="11">
        <v>412</v>
      </c>
      <c r="C296" s="12" t="s">
        <v>530</v>
      </c>
      <c r="D296" s="11">
        <v>212</v>
      </c>
      <c r="E296" s="12" t="s">
        <v>422</v>
      </c>
      <c r="F296" s="11">
        <v>413</v>
      </c>
      <c r="G296" s="12" t="s">
        <v>937</v>
      </c>
      <c r="H296" s="11">
        <v>211</v>
      </c>
      <c r="I296" s="12" t="s">
        <v>413</v>
      </c>
      <c r="J296" s="11">
        <v>614</v>
      </c>
      <c r="K296" s="12" t="s">
        <v>660</v>
      </c>
      <c r="L296" s="11"/>
      <c r="M296" s="12"/>
    </row>
    <row r="297" spans="1:13" ht="20.100000000000001" customHeight="1" x14ac:dyDescent="0.3"/>
    <row r="298" spans="1:13" ht="20.100000000000001" customHeight="1" x14ac:dyDescent="0.3">
      <c r="A298" s="1" t="str">
        <f>"　(二)高二組 &lt;共 " &amp; COUNTA(B300:B302,D300:D302,F300:F302,H300:H302,J300:J302,L300:L302) &amp; " 隊，分三組&gt;"</f>
        <v>　(二)高二組 &lt;共 16 隊，分三組&gt;</v>
      </c>
    </row>
    <row r="299" spans="1:13" ht="20.100000000000001" customHeight="1" x14ac:dyDescent="0.3">
      <c r="A299" s="4"/>
      <c r="B299" s="29" t="s">
        <v>3</v>
      </c>
      <c r="C299" s="30"/>
      <c r="D299" s="29" t="s">
        <v>4</v>
      </c>
      <c r="E299" s="30"/>
      <c r="F299" s="29" t="s">
        <v>5</v>
      </c>
      <c r="G299" s="30"/>
      <c r="H299" s="29" t="s">
        <v>6</v>
      </c>
      <c r="I299" s="30"/>
      <c r="J299" s="29" t="s">
        <v>7</v>
      </c>
      <c r="K299" s="30"/>
      <c r="L299" s="29" t="s">
        <v>8</v>
      </c>
      <c r="M299" s="30"/>
    </row>
    <row r="300" spans="1:13" ht="20.100000000000001" customHeight="1" thickBot="1" x14ac:dyDescent="0.35">
      <c r="A300" s="5" t="s">
        <v>9</v>
      </c>
      <c r="B300" s="11">
        <v>122</v>
      </c>
      <c r="C300" s="12" t="s">
        <v>938</v>
      </c>
      <c r="D300" s="11">
        <v>621</v>
      </c>
      <c r="E300" s="12" t="s">
        <v>675</v>
      </c>
      <c r="F300" s="11">
        <v>221</v>
      </c>
      <c r="G300" s="12" t="s">
        <v>939</v>
      </c>
      <c r="H300" s="11">
        <v>224</v>
      </c>
      <c r="I300" s="12" t="s">
        <v>940</v>
      </c>
      <c r="J300" s="11">
        <v>222</v>
      </c>
      <c r="K300" s="12" t="s">
        <v>941</v>
      </c>
      <c r="L300" s="11">
        <v>121</v>
      </c>
      <c r="M300" s="12" t="s">
        <v>942</v>
      </c>
    </row>
    <row r="301" spans="1:13" ht="20.100000000000001" customHeight="1" thickBot="1" x14ac:dyDescent="0.35">
      <c r="A301" s="5" t="s">
        <v>10</v>
      </c>
      <c r="B301" s="11">
        <v>124</v>
      </c>
      <c r="C301" s="12" t="s">
        <v>943</v>
      </c>
      <c r="D301" s="11">
        <v>623</v>
      </c>
      <c r="E301" s="12" t="s">
        <v>689</v>
      </c>
      <c r="F301" s="11">
        <v>223</v>
      </c>
      <c r="G301" s="12" t="s">
        <v>944</v>
      </c>
      <c r="H301" s="11">
        <v>422</v>
      </c>
      <c r="I301" s="12" t="s">
        <v>568</v>
      </c>
      <c r="J301" s="11">
        <v>622</v>
      </c>
      <c r="K301" s="12" t="s">
        <v>682</v>
      </c>
      <c r="L301" s="11"/>
      <c r="M301" s="12"/>
    </row>
    <row r="302" spans="1:13" ht="20.100000000000001" customHeight="1" thickBot="1" x14ac:dyDescent="0.35">
      <c r="A302" s="5" t="s">
        <v>11</v>
      </c>
      <c r="B302" s="11">
        <v>421</v>
      </c>
      <c r="C302" s="12" t="s">
        <v>562</v>
      </c>
      <c r="D302" s="11">
        <v>423</v>
      </c>
      <c r="E302" s="12" t="s">
        <v>576</v>
      </c>
      <c r="F302" s="11">
        <v>225</v>
      </c>
      <c r="G302" s="12" t="s">
        <v>945</v>
      </c>
      <c r="H302" s="11">
        <v>123</v>
      </c>
      <c r="I302" s="12" t="s">
        <v>381</v>
      </c>
      <c r="J302" s="11">
        <v>624</v>
      </c>
      <c r="K302" s="12" t="s">
        <v>698</v>
      </c>
      <c r="L302" s="11"/>
      <c r="M302" s="12"/>
    </row>
    <row r="303" spans="1:13" ht="20.100000000000001" customHeight="1" x14ac:dyDescent="0.3"/>
    <row r="304" spans="1:13" ht="20.100000000000001" customHeight="1" x14ac:dyDescent="0.3">
      <c r="A304" s="1" t="str">
        <f>"　(三)高三組 &lt;共 " &amp; COUNTA(B306:B308,D306:D308,F306:F308,H306:H308,J306:J308,L306:L308) &amp; " 隊，分三組&gt;"</f>
        <v>　(三)高三組 &lt;共 17 隊，分三組&gt;</v>
      </c>
    </row>
    <row r="305" spans="1:13" ht="20.100000000000001" customHeight="1" x14ac:dyDescent="0.3">
      <c r="A305" s="4"/>
      <c r="B305" s="29" t="s">
        <v>3</v>
      </c>
      <c r="C305" s="30"/>
      <c r="D305" s="29" t="s">
        <v>4</v>
      </c>
      <c r="E305" s="30"/>
      <c r="F305" s="29" t="s">
        <v>5</v>
      </c>
      <c r="G305" s="30"/>
      <c r="H305" s="29" t="s">
        <v>6</v>
      </c>
      <c r="I305" s="30"/>
      <c r="J305" s="29" t="s">
        <v>7</v>
      </c>
      <c r="K305" s="30"/>
      <c r="L305" s="29" t="s">
        <v>8</v>
      </c>
      <c r="M305" s="30"/>
    </row>
    <row r="306" spans="1:13" ht="20.100000000000001" customHeight="1" thickBot="1" x14ac:dyDescent="0.35">
      <c r="A306" s="5" t="s">
        <v>9</v>
      </c>
      <c r="B306" s="11">
        <v>233</v>
      </c>
      <c r="C306" s="12" t="s">
        <v>946</v>
      </c>
      <c r="D306" s="11">
        <v>131</v>
      </c>
      <c r="E306" s="12" t="s">
        <v>391</v>
      </c>
      <c r="F306" s="11">
        <v>234</v>
      </c>
      <c r="G306" s="12" t="s">
        <v>947</v>
      </c>
      <c r="H306" s="11">
        <v>431</v>
      </c>
      <c r="I306" s="12" t="s">
        <v>948</v>
      </c>
      <c r="J306" s="11">
        <v>632</v>
      </c>
      <c r="K306" s="12" t="s">
        <v>949</v>
      </c>
      <c r="L306" s="11">
        <v>235</v>
      </c>
      <c r="M306" s="12" t="s">
        <v>950</v>
      </c>
    </row>
    <row r="307" spans="1:13" ht="20.100000000000001" customHeight="1" thickBot="1" x14ac:dyDescent="0.35">
      <c r="A307" s="5" t="s">
        <v>10</v>
      </c>
      <c r="B307" s="11">
        <v>232</v>
      </c>
      <c r="C307" s="12" t="s">
        <v>951</v>
      </c>
      <c r="D307" s="11">
        <v>132</v>
      </c>
      <c r="E307" s="12" t="s">
        <v>397</v>
      </c>
      <c r="F307" s="11">
        <v>631</v>
      </c>
      <c r="G307" s="12" t="s">
        <v>952</v>
      </c>
      <c r="H307" s="11">
        <v>633</v>
      </c>
      <c r="I307" s="12" t="s">
        <v>715</v>
      </c>
      <c r="J307" s="11">
        <v>134</v>
      </c>
      <c r="K307" s="12" t="s">
        <v>408</v>
      </c>
      <c r="L307" s="11">
        <v>432</v>
      </c>
      <c r="M307" s="12" t="s">
        <v>590</v>
      </c>
    </row>
    <row r="308" spans="1:13" ht="20.100000000000001" customHeight="1" thickBot="1" x14ac:dyDescent="0.35">
      <c r="A308" s="5" t="s">
        <v>11</v>
      </c>
      <c r="B308" s="11">
        <v>133</v>
      </c>
      <c r="C308" s="12" t="s">
        <v>403</v>
      </c>
      <c r="D308" s="11">
        <v>331</v>
      </c>
      <c r="E308" s="12" t="s">
        <v>509</v>
      </c>
      <c r="F308" s="11">
        <v>433</v>
      </c>
      <c r="G308" s="12" t="s">
        <v>953</v>
      </c>
      <c r="H308" s="11">
        <v>634</v>
      </c>
      <c r="I308" s="12" t="s">
        <v>720</v>
      </c>
      <c r="J308" s="11">
        <v>231</v>
      </c>
      <c r="K308" s="12" t="s">
        <v>496</v>
      </c>
      <c r="L308" s="11"/>
      <c r="M308" s="12"/>
    </row>
    <row r="309" spans="1:13" ht="20.100000000000001" customHeight="1" x14ac:dyDescent="0.3"/>
    <row r="310" spans="1:13" ht="20.100000000000001" customHeight="1" x14ac:dyDescent="0.3">
      <c r="A310" s="1" t="str">
        <f>"　(四)綜職科 &lt;共 " &amp; COUNTA(B312,D312,F312,H312,J312,L312) &amp; " 隊，分一組&gt;"</f>
        <v>　(四)綜職科 &lt;共 6 隊，分一組&gt;</v>
      </c>
    </row>
    <row r="311" spans="1:13" ht="20.100000000000001" customHeight="1" x14ac:dyDescent="0.3">
      <c r="A311" s="4"/>
      <c r="B311" s="29" t="s">
        <v>3</v>
      </c>
      <c r="C311" s="30"/>
      <c r="D311" s="29" t="s">
        <v>4</v>
      </c>
      <c r="E311" s="30"/>
      <c r="F311" s="29" t="s">
        <v>5</v>
      </c>
      <c r="G311" s="30"/>
      <c r="H311" s="29" t="s">
        <v>6</v>
      </c>
      <c r="I311" s="30"/>
      <c r="J311" s="29" t="s">
        <v>7</v>
      </c>
      <c r="K311" s="30"/>
      <c r="L311" s="29" t="s">
        <v>8</v>
      </c>
      <c r="M311" s="30"/>
    </row>
    <row r="312" spans="1:13" ht="20.100000000000001" customHeight="1" thickBot="1" x14ac:dyDescent="0.35">
      <c r="A312" s="5" t="s">
        <v>9</v>
      </c>
      <c r="B312" s="11">
        <v>532</v>
      </c>
      <c r="C312" s="12" t="s">
        <v>924</v>
      </c>
      <c r="D312" s="11">
        <v>522</v>
      </c>
      <c r="E312" s="12" t="s">
        <v>925</v>
      </c>
      <c r="F312" s="11">
        <v>531</v>
      </c>
      <c r="G312" s="12" t="s">
        <v>929</v>
      </c>
      <c r="H312" s="11">
        <v>512</v>
      </c>
      <c r="I312" s="12" t="s">
        <v>926</v>
      </c>
      <c r="J312" s="11">
        <v>511</v>
      </c>
      <c r="K312" s="12" t="s">
        <v>927</v>
      </c>
      <c r="L312" s="11">
        <v>521</v>
      </c>
      <c r="M312" s="12" t="s">
        <v>928</v>
      </c>
    </row>
    <row r="313" spans="1:13" ht="20.100000000000001" customHeight="1" x14ac:dyDescent="0.3"/>
    <row r="314" spans="1:13" ht="20.100000000000001" customHeight="1" x14ac:dyDescent="0.3"/>
    <row r="315" spans="1:13" ht="20.100000000000001" customHeight="1" x14ac:dyDescent="0.3"/>
    <row r="316" spans="1:13" ht="20.100000000000001" customHeight="1" x14ac:dyDescent="0.3">
      <c r="A316" s="10"/>
      <c r="B316" s="35"/>
      <c r="C316" s="35"/>
      <c r="D316" s="35"/>
      <c r="E316" s="35"/>
      <c r="F316" s="9"/>
      <c r="G316" s="10"/>
      <c r="H316" s="9"/>
      <c r="I316" s="6"/>
      <c r="J316" s="9"/>
      <c r="K316" s="6"/>
    </row>
    <row r="317" spans="1:13" ht="20.100000000000001" customHeight="1" x14ac:dyDescent="0.3">
      <c r="A317" s="10"/>
      <c r="B317" s="9"/>
      <c r="C317" s="6"/>
      <c r="D317" s="9"/>
      <c r="E317" s="6"/>
      <c r="F317" s="9"/>
      <c r="G317" s="10"/>
      <c r="H317" s="9"/>
      <c r="I317" s="6"/>
      <c r="J317" s="9"/>
      <c r="K317" s="6"/>
    </row>
    <row r="318" spans="1:13" ht="20.100000000000001" customHeight="1" x14ac:dyDescent="0.3">
      <c r="A318" s="10"/>
      <c r="B318" s="9"/>
      <c r="C318" s="6"/>
      <c r="D318" s="9"/>
      <c r="E318" s="6"/>
      <c r="F318" s="9"/>
      <c r="G318" s="10"/>
      <c r="H318" s="9"/>
      <c r="I318" s="6"/>
      <c r="J318" s="9"/>
      <c r="K318" s="6"/>
    </row>
    <row r="319" spans="1:13" ht="20.100000000000001" customHeight="1" x14ac:dyDescent="0.3">
      <c r="A319" s="10"/>
      <c r="B319" s="9"/>
      <c r="C319" s="6"/>
      <c r="D319" s="9"/>
      <c r="E319" s="6"/>
      <c r="F319" s="9"/>
      <c r="G319" s="10"/>
      <c r="H319" s="6"/>
      <c r="I319" s="6"/>
      <c r="J319" s="6"/>
      <c r="K319" s="6"/>
    </row>
    <row r="320" spans="1:13" ht="20.100000000000001" customHeight="1" x14ac:dyDescent="0.3">
      <c r="A320" s="10"/>
      <c r="B320" s="6"/>
      <c r="C320" s="6"/>
      <c r="D320" s="6"/>
      <c r="E320" s="6"/>
      <c r="F320" s="6"/>
      <c r="G320" s="10"/>
      <c r="H320" s="10"/>
      <c r="I320" s="6"/>
      <c r="J320" s="6"/>
      <c r="K320" s="6"/>
    </row>
    <row r="321" spans="1:11" ht="20.100000000000001" customHeight="1" x14ac:dyDescent="0.3"/>
    <row r="322" spans="1:11" ht="20.100000000000001" customHeight="1" x14ac:dyDescent="0.3"/>
    <row r="323" spans="1:11" ht="20.100000000000001" customHeight="1" x14ac:dyDescent="0.3">
      <c r="A323" s="10"/>
      <c r="B323" s="9"/>
      <c r="C323" s="6"/>
      <c r="D323" s="6"/>
      <c r="E323" s="6"/>
      <c r="F323" s="9"/>
      <c r="G323" s="10"/>
      <c r="H323" s="6"/>
      <c r="I323" s="6"/>
      <c r="J323" s="6"/>
      <c r="K323" s="6"/>
    </row>
    <row r="324" spans="1:11" ht="20.100000000000001" customHeight="1" x14ac:dyDescent="0.3">
      <c r="A324" s="10"/>
      <c r="B324" s="9"/>
      <c r="C324" s="6"/>
      <c r="D324" s="6"/>
      <c r="E324" s="6"/>
      <c r="F324" s="9"/>
      <c r="G324" s="10"/>
      <c r="H324" s="9"/>
      <c r="I324" s="6"/>
      <c r="J324" s="9"/>
      <c r="K324" s="6"/>
    </row>
    <row r="325" spans="1:11" ht="20.100000000000001" customHeight="1" x14ac:dyDescent="0.3">
      <c r="A325" s="10"/>
      <c r="B325" s="9"/>
      <c r="C325" s="6"/>
      <c r="D325" s="6"/>
      <c r="E325" s="6"/>
      <c r="F325" s="9"/>
      <c r="G325" s="10"/>
      <c r="H325" s="9"/>
      <c r="I325" s="6"/>
      <c r="J325" s="9"/>
      <c r="K325" s="6"/>
    </row>
    <row r="326" spans="1:11" ht="20.100000000000001" customHeight="1" x14ac:dyDescent="0.3">
      <c r="A326" s="10"/>
      <c r="B326" s="6"/>
      <c r="C326" s="6"/>
      <c r="D326" s="6"/>
      <c r="E326" s="6"/>
      <c r="F326" s="9"/>
      <c r="G326" s="10"/>
      <c r="H326" s="9"/>
      <c r="I326" s="6"/>
      <c r="J326" s="9"/>
      <c r="K326" s="6"/>
    </row>
    <row r="327" spans="1:11" ht="20.100000000000001" customHeight="1" x14ac:dyDescent="0.3">
      <c r="F327" s="6"/>
      <c r="G327" s="10"/>
      <c r="H327" s="10"/>
      <c r="I327" s="6"/>
      <c r="J327" s="6"/>
      <c r="K327" s="6"/>
    </row>
    <row r="328" spans="1:11" ht="20.100000000000001" customHeight="1" x14ac:dyDescent="0.3"/>
    <row r="329" spans="1:11" ht="20.100000000000001" customHeight="1" x14ac:dyDescent="0.3"/>
    <row r="330" spans="1:11" ht="20.100000000000001" customHeight="1" x14ac:dyDescent="0.3">
      <c r="A330" s="10"/>
      <c r="B330" s="9"/>
      <c r="C330" s="6"/>
      <c r="D330" s="6"/>
      <c r="E330" s="6"/>
      <c r="F330" s="9"/>
      <c r="G330" s="10"/>
      <c r="H330" s="9"/>
      <c r="I330" s="6"/>
      <c r="J330" s="9"/>
      <c r="K330" s="6"/>
    </row>
    <row r="331" spans="1:11" x14ac:dyDescent="0.3">
      <c r="A331" s="10"/>
      <c r="B331" s="9"/>
      <c r="C331" s="6"/>
      <c r="D331" s="6"/>
      <c r="E331" s="6"/>
      <c r="F331" s="9"/>
      <c r="G331" s="10"/>
      <c r="H331" s="9"/>
      <c r="I331" s="6"/>
      <c r="J331" s="9"/>
      <c r="K331" s="6"/>
    </row>
    <row r="332" spans="1:11" x14ac:dyDescent="0.3">
      <c r="A332" s="10"/>
      <c r="B332" s="9"/>
      <c r="C332" s="6"/>
      <c r="D332" s="6"/>
      <c r="E332" s="6"/>
      <c r="F332" s="9"/>
      <c r="G332" s="10"/>
      <c r="H332" s="9"/>
      <c r="I332" s="6"/>
      <c r="J332" s="9"/>
      <c r="K332" s="6"/>
    </row>
    <row r="333" spans="1:11" x14ac:dyDescent="0.3">
      <c r="A333" s="10"/>
      <c r="B333" s="6"/>
      <c r="C333" s="6"/>
      <c r="D333" s="6"/>
      <c r="E333" s="6"/>
      <c r="F333" s="9"/>
      <c r="G333" s="10"/>
      <c r="H333" s="35"/>
      <c r="I333" s="35"/>
      <c r="J333" s="9"/>
      <c r="K333" s="6"/>
    </row>
    <row r="334" spans="1:11" x14ac:dyDescent="0.3">
      <c r="A334" s="10"/>
      <c r="B334" s="6"/>
      <c r="C334" s="6"/>
      <c r="D334" s="6"/>
      <c r="E334" s="6"/>
    </row>
  </sheetData>
  <mergeCells count="196">
    <mergeCell ref="B316:C316"/>
    <mergeCell ref="D316:E316"/>
    <mergeCell ref="H333:I333"/>
    <mergeCell ref="H299:I299"/>
    <mergeCell ref="F299:G299"/>
    <mergeCell ref="B305:C305"/>
    <mergeCell ref="D305:E305"/>
    <mergeCell ref="J305:K305"/>
    <mergeCell ref="B311:C311"/>
    <mergeCell ref="D311:E311"/>
    <mergeCell ref="F311:G311"/>
    <mergeCell ref="H311:I311"/>
    <mergeCell ref="J311:K311"/>
    <mergeCell ref="B243:C243"/>
    <mergeCell ref="H243:I243"/>
    <mergeCell ref="F243:G243"/>
    <mergeCell ref="D243:E243"/>
    <mergeCell ref="L243:M243"/>
    <mergeCell ref="L305:M305"/>
    <mergeCell ref="F305:G305"/>
    <mergeCell ref="H305:I305"/>
    <mergeCell ref="B293:C293"/>
    <mergeCell ref="D293:E293"/>
    <mergeCell ref="F293:G293"/>
    <mergeCell ref="L299:M299"/>
    <mergeCell ref="J299:K299"/>
    <mergeCell ref="H293:I293"/>
    <mergeCell ref="J293:K293"/>
    <mergeCell ref="L293:M293"/>
    <mergeCell ref="D299:E299"/>
    <mergeCell ref="B299:C299"/>
    <mergeCell ref="B71:C71"/>
    <mergeCell ref="D71:E71"/>
    <mergeCell ref="F71:G71"/>
    <mergeCell ref="H71:I71"/>
    <mergeCell ref="J71:K71"/>
    <mergeCell ref="L71:M71"/>
    <mergeCell ref="L65:M65"/>
    <mergeCell ref="J65:K65"/>
    <mergeCell ref="H65:I65"/>
    <mergeCell ref="F65:G65"/>
    <mergeCell ref="D65:E65"/>
    <mergeCell ref="B65:C65"/>
    <mergeCell ref="B59:C59"/>
    <mergeCell ref="D59:E59"/>
    <mergeCell ref="F59:G59"/>
    <mergeCell ref="H59:I59"/>
    <mergeCell ref="J59:K59"/>
    <mergeCell ref="L59:M59"/>
    <mergeCell ref="L53:M53"/>
    <mergeCell ref="J53:K53"/>
    <mergeCell ref="H53:I53"/>
    <mergeCell ref="F53:G53"/>
    <mergeCell ref="D53:E53"/>
    <mergeCell ref="B53:C53"/>
    <mergeCell ref="B47:C47"/>
    <mergeCell ref="D47:E47"/>
    <mergeCell ref="F47:G47"/>
    <mergeCell ref="H47:I47"/>
    <mergeCell ref="J47:K47"/>
    <mergeCell ref="L47:M47"/>
    <mergeCell ref="L41:M41"/>
    <mergeCell ref="J41:K41"/>
    <mergeCell ref="H41:I41"/>
    <mergeCell ref="F41:G41"/>
    <mergeCell ref="D41:E41"/>
    <mergeCell ref="B41:C41"/>
    <mergeCell ref="B34:C34"/>
    <mergeCell ref="D34:E34"/>
    <mergeCell ref="F34:G34"/>
    <mergeCell ref="H34:I34"/>
    <mergeCell ref="J34:K34"/>
    <mergeCell ref="L34:M34"/>
    <mergeCell ref="L28:M28"/>
    <mergeCell ref="J28:K28"/>
    <mergeCell ref="H28:I28"/>
    <mergeCell ref="F28:G28"/>
    <mergeCell ref="D28:E28"/>
    <mergeCell ref="B28:C28"/>
    <mergeCell ref="D16:E16"/>
    <mergeCell ref="F16:G16"/>
    <mergeCell ref="H16:I16"/>
    <mergeCell ref="J16:K16"/>
    <mergeCell ref="L4:M4"/>
    <mergeCell ref="J4:K4"/>
    <mergeCell ref="H4:I4"/>
    <mergeCell ref="F4:G4"/>
    <mergeCell ref="B10:C10"/>
    <mergeCell ref="D10:E10"/>
    <mergeCell ref="F10:G10"/>
    <mergeCell ref="H10:I10"/>
    <mergeCell ref="J10:K10"/>
    <mergeCell ref="L10:M10"/>
    <mergeCell ref="B4:C4"/>
    <mergeCell ref="A279:A280"/>
    <mergeCell ref="A281:A282"/>
    <mergeCell ref="A286:A287"/>
    <mergeCell ref="A288:A289"/>
    <mergeCell ref="B278:M278"/>
    <mergeCell ref="A265:A266"/>
    <mergeCell ref="A267:A268"/>
    <mergeCell ref="A272:A273"/>
    <mergeCell ref="A274:A275"/>
    <mergeCell ref="B271:M271"/>
    <mergeCell ref="B285:M285"/>
    <mergeCell ref="A186:A191"/>
    <mergeCell ref="A195:A200"/>
    <mergeCell ref="A204:A209"/>
    <mergeCell ref="A159:A164"/>
    <mergeCell ref="A168:A173"/>
    <mergeCell ref="A177:A182"/>
    <mergeCell ref="B264:M264"/>
    <mergeCell ref="A251:A252"/>
    <mergeCell ref="A253:A254"/>
    <mergeCell ref="A258:A259"/>
    <mergeCell ref="A260:A261"/>
    <mergeCell ref="B257:M257"/>
    <mergeCell ref="B213:C213"/>
    <mergeCell ref="D213:E213"/>
    <mergeCell ref="F213:G213"/>
    <mergeCell ref="H213:I213"/>
    <mergeCell ref="J213:K213"/>
    <mergeCell ref="L213:M213"/>
    <mergeCell ref="B219:C219"/>
    <mergeCell ref="D219:E219"/>
    <mergeCell ref="F219:G219"/>
    <mergeCell ref="H219:I219"/>
    <mergeCell ref="H237:I237"/>
    <mergeCell ref="B250:M250"/>
    <mergeCell ref="B176:M176"/>
    <mergeCell ref="A140:A142"/>
    <mergeCell ref="A146:A148"/>
    <mergeCell ref="A152:A154"/>
    <mergeCell ref="B139:M139"/>
    <mergeCell ref="B145:M145"/>
    <mergeCell ref="B151:M151"/>
    <mergeCell ref="B133:M133"/>
    <mergeCell ref="B127:M127"/>
    <mergeCell ref="A122:A124"/>
    <mergeCell ref="A128:A130"/>
    <mergeCell ref="A134:A136"/>
    <mergeCell ref="A107:A108"/>
    <mergeCell ref="A109:A110"/>
    <mergeCell ref="A114:A115"/>
    <mergeCell ref="A116:A117"/>
    <mergeCell ref="B158:M158"/>
    <mergeCell ref="B167:M167"/>
    <mergeCell ref="B121:M121"/>
    <mergeCell ref="A1:M1"/>
    <mergeCell ref="B78:M78"/>
    <mergeCell ref="B85:M85"/>
    <mergeCell ref="B106:M106"/>
    <mergeCell ref="B113:M113"/>
    <mergeCell ref="A93:A94"/>
    <mergeCell ref="A95:A96"/>
    <mergeCell ref="A100:A101"/>
    <mergeCell ref="A102:A103"/>
    <mergeCell ref="B92:M92"/>
    <mergeCell ref="B99:M99"/>
    <mergeCell ref="A79:A80"/>
    <mergeCell ref="A81:A82"/>
    <mergeCell ref="A86:A87"/>
    <mergeCell ref="A88:A89"/>
    <mergeCell ref="L16:M16"/>
    <mergeCell ref="L22:M22"/>
    <mergeCell ref="B22:C22"/>
    <mergeCell ref="D22:E22"/>
    <mergeCell ref="F22:G22"/>
    <mergeCell ref="H22:I22"/>
    <mergeCell ref="J22:K22"/>
    <mergeCell ref="D4:E4"/>
    <mergeCell ref="B16:C16"/>
    <mergeCell ref="L311:M311"/>
    <mergeCell ref="B203:M203"/>
    <mergeCell ref="B194:M194"/>
    <mergeCell ref="B185:M185"/>
    <mergeCell ref="H225:I225"/>
    <mergeCell ref="B225:C225"/>
    <mergeCell ref="D225:E225"/>
    <mergeCell ref="J225:K225"/>
    <mergeCell ref="L225:M225"/>
    <mergeCell ref="F225:G225"/>
    <mergeCell ref="J231:K231"/>
    <mergeCell ref="L231:M231"/>
    <mergeCell ref="B231:C231"/>
    <mergeCell ref="D231:E231"/>
    <mergeCell ref="F231:G231"/>
    <mergeCell ref="H231:I231"/>
    <mergeCell ref="J243:K243"/>
    <mergeCell ref="B237:C237"/>
    <mergeCell ref="D237:E237"/>
    <mergeCell ref="J219:K219"/>
    <mergeCell ref="L219:M219"/>
    <mergeCell ref="J237:K237"/>
    <mergeCell ref="L237:M237"/>
    <mergeCell ref="F237:G237"/>
  </mergeCells>
  <phoneticPr fontId="12" type="noConversion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92" orientation="portrait" r:id="rId1"/>
  <headerFooter alignWithMargins="0"/>
  <rowBreaks count="7" manualBreakCount="7">
    <brk id="37" max="12" man="1"/>
    <brk id="75" max="16383" man="1"/>
    <brk id="118" max="16383" man="1"/>
    <brk id="155" max="16383" man="1"/>
    <brk id="201" max="12" man="1"/>
    <brk id="247" max="16383" man="1"/>
    <brk id="2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田賽項目分組</vt:lpstr>
      <vt:lpstr>徑賽項目分組</vt:lpstr>
      <vt:lpstr>徑賽項目分組!Print_Area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宋佩珮</dc:creator>
  <cp:lastModifiedBy>user</cp:lastModifiedBy>
  <cp:lastPrinted>2020-10-15T02:57:15Z</cp:lastPrinted>
  <dcterms:created xsi:type="dcterms:W3CDTF">1997-01-14T01:50:29Z</dcterms:created>
  <dcterms:modified xsi:type="dcterms:W3CDTF">2020-10-15T11:49:20Z</dcterms:modified>
</cp:coreProperties>
</file>